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5" yWindow="210" windowWidth="11040" windowHeight="7980" tabRatio="860" activeTab="11"/>
  </bookViews>
  <sheets>
    <sheet name="ตค" sheetId="1" r:id="rId1"/>
    <sheet name="พย" sheetId="4" r:id="rId2"/>
    <sheet name="ธค" sheetId="6" r:id="rId3"/>
    <sheet name="มค" sheetId="5" r:id="rId4"/>
    <sheet name="กพ" sheetId="7" r:id="rId5"/>
    <sheet name="มีค" sheetId="8" r:id="rId6"/>
    <sheet name="เมย" sheetId="9" r:id="rId7"/>
    <sheet name="พค" sheetId="15" r:id="rId8"/>
    <sheet name="มิย" sheetId="14" r:id="rId9"/>
    <sheet name="กค" sheetId="13" r:id="rId10"/>
    <sheet name="สค" sheetId="12" r:id="rId11"/>
    <sheet name="กย" sheetId="11" r:id="rId12"/>
    <sheet name="วิเคราะห์59" sheetId="17" r:id="rId13"/>
    <sheet name="Sheet3" sheetId="22" r:id="rId14"/>
    <sheet name="สรุปวิเคราะห์" sheetId="23" r:id="rId15"/>
  </sheets>
  <definedNames>
    <definedName name="_xlnm.Print_Titles" localSheetId="12">วิเคราะห์59!$1:$8</definedName>
    <definedName name="_xlnm.Print_Titles" localSheetId="14">สรุปวิเคราะห์!$1:$9</definedName>
  </definedNames>
  <calcPr calcId="144525"/>
</workbook>
</file>

<file path=xl/calcChain.xml><?xml version="1.0" encoding="utf-8"?>
<calcChain xmlns="http://schemas.openxmlformats.org/spreadsheetml/2006/main">
  <c r="N176" i="17" l="1"/>
  <c r="N166" i="17"/>
  <c r="N156" i="17"/>
  <c r="K125" i="17"/>
  <c r="I125" i="17"/>
  <c r="G125" i="17"/>
  <c r="D125" i="17"/>
  <c r="P125" i="17"/>
  <c r="E125" i="17"/>
  <c r="F125" i="17"/>
  <c r="H125" i="17"/>
  <c r="J125" i="17"/>
  <c r="L125" i="17"/>
  <c r="M125" i="17"/>
  <c r="N125" i="17"/>
  <c r="D126" i="17"/>
  <c r="E126" i="17"/>
  <c r="F126" i="17"/>
  <c r="G126" i="17"/>
  <c r="H126" i="17"/>
  <c r="I126" i="17"/>
  <c r="J126" i="17"/>
  <c r="K126" i="17"/>
  <c r="L126" i="17"/>
  <c r="M126" i="17"/>
  <c r="N126" i="17"/>
  <c r="C126" i="17"/>
  <c r="C125" i="17"/>
  <c r="C139" i="17"/>
  <c r="N146" i="17"/>
  <c r="N134" i="17"/>
  <c r="N122" i="17"/>
  <c r="N112" i="17"/>
  <c r="N102" i="17"/>
  <c r="N92" i="17"/>
  <c r="N70" i="17"/>
  <c r="N60" i="17"/>
  <c r="N48" i="17"/>
  <c r="N51" i="17" s="1"/>
  <c r="N38" i="17"/>
  <c r="N28" i="17"/>
  <c r="N80" i="17"/>
  <c r="N83" i="17" s="1"/>
  <c r="N52" i="17"/>
  <c r="Q13" i="17" l="1"/>
  <c r="Q14" i="17" l="1"/>
  <c r="F23" i="17" l="1"/>
  <c r="F21" i="17"/>
  <c r="C123" i="17" l="1"/>
  <c r="N16" i="17" l="1"/>
  <c r="N19" i="17" s="1"/>
  <c r="M17" i="17" l="1"/>
  <c r="M176" i="17" l="1"/>
  <c r="M166" i="17"/>
  <c r="M156" i="17"/>
  <c r="M146" i="17"/>
  <c r="M134" i="17"/>
  <c r="M137" i="17" s="1"/>
  <c r="M122" i="17"/>
  <c r="M112" i="17"/>
  <c r="M102" i="17"/>
  <c r="M92" i="17"/>
  <c r="M80" i="17"/>
  <c r="M83" i="17" s="1"/>
  <c r="M70" i="17"/>
  <c r="M60" i="17"/>
  <c r="M16" i="17"/>
  <c r="M19" i="17" s="1"/>
  <c r="M48" i="17"/>
  <c r="M51" i="17" s="1"/>
  <c r="M38" i="17"/>
  <c r="M28" i="17"/>
  <c r="L176" i="17" l="1"/>
  <c r="L166" i="17"/>
  <c r="L156" i="17"/>
  <c r="L146" i="17"/>
  <c r="L134" i="17"/>
  <c r="L137" i="17" s="1"/>
  <c r="L122" i="17"/>
  <c r="L112" i="17"/>
  <c r="L102" i="17"/>
  <c r="L92" i="17"/>
  <c r="L80" i="17"/>
  <c r="L83" i="17" s="1"/>
  <c r="L70" i="17"/>
  <c r="L60" i="17"/>
  <c r="L48" i="17"/>
  <c r="L51" i="17" s="1"/>
  <c r="L38" i="17"/>
  <c r="L28" i="17"/>
  <c r="L16" i="17"/>
  <c r="L19" i="17" s="1"/>
  <c r="K176" i="17" l="1"/>
  <c r="K166" i="17"/>
  <c r="K156" i="17"/>
  <c r="K146" i="17"/>
  <c r="K134" i="17"/>
  <c r="K137" i="17" s="1"/>
  <c r="K122" i="17"/>
  <c r="K112" i="17"/>
  <c r="K102" i="17"/>
  <c r="K92" i="17"/>
  <c r="K80" i="17"/>
  <c r="K83" i="17" s="1"/>
  <c r="K70" i="17"/>
  <c r="K60" i="17"/>
  <c r="K48" i="17"/>
  <c r="K51" i="17" s="1"/>
  <c r="K38" i="17"/>
  <c r="K28" i="17"/>
  <c r="K16" i="17"/>
  <c r="K19" i="17" s="1"/>
  <c r="F30" i="17"/>
  <c r="F29" i="17"/>
  <c r="N137" i="17" l="1"/>
  <c r="J176" i="17"/>
  <c r="J166" i="17"/>
  <c r="J156" i="17"/>
  <c r="J146" i="17"/>
  <c r="J134" i="17"/>
  <c r="J137" i="17" s="1"/>
  <c r="J122" i="17"/>
  <c r="J112" i="17"/>
  <c r="J102" i="17"/>
  <c r="J92" i="17"/>
  <c r="J80" i="17"/>
  <c r="J83" i="17" s="1"/>
  <c r="J70" i="17"/>
  <c r="J60" i="17"/>
  <c r="J48" i="17"/>
  <c r="J51" i="17" s="1"/>
  <c r="J38" i="17"/>
  <c r="J28" i="17"/>
  <c r="J16" i="17" l="1"/>
  <c r="J19" i="17" s="1"/>
  <c r="I176" i="17" l="1"/>
  <c r="I166" i="17"/>
  <c r="I156" i="17"/>
  <c r="I146" i="17"/>
  <c r="I134" i="17"/>
  <c r="I137" i="17" s="1"/>
  <c r="H134" i="17"/>
  <c r="H137" i="17" s="1"/>
  <c r="I122" i="17"/>
  <c r="I112" i="17"/>
  <c r="I102" i="17"/>
  <c r="I92" i="17"/>
  <c r="I80" i="17"/>
  <c r="I83" i="17" s="1"/>
  <c r="I70" i="17"/>
  <c r="I60" i="17"/>
  <c r="I48" i="17"/>
  <c r="I51" i="17" s="1"/>
  <c r="I38" i="17"/>
  <c r="I16" i="17"/>
  <c r="I19" i="17" s="1"/>
  <c r="I28" i="17"/>
  <c r="C19" i="17" l="1"/>
  <c r="I23" i="17"/>
  <c r="H17" i="17" l="1"/>
  <c r="H176" i="17" l="1"/>
  <c r="H166" i="17"/>
  <c r="H156" i="17"/>
  <c r="H146" i="17"/>
  <c r="H122" i="17"/>
  <c r="H112" i="17"/>
  <c r="H102" i="17"/>
  <c r="H92" i="17"/>
  <c r="H80" i="17"/>
  <c r="H83" i="17" s="1"/>
  <c r="H70" i="17"/>
  <c r="H60" i="17"/>
  <c r="H48" i="17"/>
  <c r="H51" i="17" s="1"/>
  <c r="H38" i="17"/>
  <c r="H28" i="17"/>
  <c r="H16" i="17"/>
  <c r="H19" i="17" s="1"/>
  <c r="G39" i="17" l="1"/>
  <c r="G112" i="17" l="1"/>
  <c r="G16" i="17"/>
  <c r="G19" i="17" s="1"/>
  <c r="G176" i="17" l="1"/>
  <c r="G166" i="17"/>
  <c r="G156" i="17"/>
  <c r="G146" i="17"/>
  <c r="G134" i="17"/>
  <c r="G137" i="17" s="1"/>
  <c r="G122" i="17"/>
  <c r="G102" i="17"/>
  <c r="G92" i="17"/>
  <c r="G80" i="17"/>
  <c r="G83" i="17" s="1"/>
  <c r="G70" i="17"/>
  <c r="G60" i="17"/>
  <c r="G48" i="17"/>
  <c r="G51" i="17" s="1"/>
  <c r="G38" i="17"/>
  <c r="G28" i="17"/>
  <c r="F176" i="17" l="1"/>
  <c r="F166" i="17"/>
  <c r="F156" i="17"/>
  <c r="E156" i="17"/>
  <c r="F146" i="17"/>
  <c r="F134" i="17"/>
  <c r="F122" i="17"/>
  <c r="F112" i="17"/>
  <c r="F102" i="17"/>
  <c r="F92" i="17"/>
  <c r="F80" i="17"/>
  <c r="F70" i="17"/>
  <c r="F60" i="17"/>
  <c r="F48" i="17"/>
  <c r="F38" i="17"/>
  <c r="F28" i="17"/>
  <c r="F83" i="17" l="1"/>
  <c r="F51" i="17"/>
  <c r="F137" i="17"/>
  <c r="F16" i="17"/>
  <c r="D16" i="17"/>
  <c r="F19" i="17" l="1"/>
  <c r="E16" i="17"/>
  <c r="E19" i="17" s="1"/>
  <c r="O16" i="17" l="1"/>
  <c r="E176" i="17"/>
  <c r="E166" i="17"/>
  <c r="E146" i="17"/>
  <c r="E134" i="17"/>
  <c r="E137" i="17" s="1"/>
  <c r="E122" i="17"/>
  <c r="E112" i="17"/>
  <c r="E102" i="17"/>
  <c r="E92" i="17"/>
  <c r="E80" i="17"/>
  <c r="E83" i="17" s="1"/>
  <c r="E70" i="17"/>
  <c r="E60" i="17"/>
  <c r="E48" i="17"/>
  <c r="E51" i="17" s="1"/>
  <c r="E38" i="17"/>
  <c r="E28" i="17"/>
  <c r="P19" i="17" l="1"/>
  <c r="P17" i="17"/>
  <c r="D19" i="17"/>
  <c r="D112" i="17" l="1"/>
  <c r="D92" i="17" l="1"/>
  <c r="D60" i="17" l="1"/>
  <c r="D176" i="17" l="1"/>
  <c r="D166" i="17"/>
  <c r="D156" i="17"/>
  <c r="D146" i="17"/>
  <c r="D134" i="17"/>
  <c r="D137" i="17" s="1"/>
  <c r="D122" i="17"/>
  <c r="D102" i="17"/>
  <c r="D80" i="17"/>
  <c r="D83" i="17" s="1"/>
  <c r="D70" i="17"/>
  <c r="D48" i="17"/>
  <c r="D51" i="17" s="1"/>
  <c r="D38" i="17"/>
  <c r="C27" i="17"/>
  <c r="D28" i="17"/>
  <c r="C166" i="17" l="1"/>
  <c r="C156" i="17"/>
  <c r="C146" i="17"/>
  <c r="O146" i="17" s="1"/>
  <c r="P147" i="17" s="1"/>
  <c r="C134" i="17"/>
  <c r="C122" i="17"/>
  <c r="C112" i="17"/>
  <c r="C102" i="17"/>
  <c r="O102" i="17" s="1"/>
  <c r="P103" i="17" s="1"/>
  <c r="C92" i="17"/>
  <c r="C80" i="17"/>
  <c r="C70" i="17"/>
  <c r="C60" i="17"/>
  <c r="C48" i="17"/>
  <c r="C38" i="17"/>
  <c r="O38" i="17" s="1"/>
  <c r="P39" i="17" s="1"/>
  <c r="C51" i="17" l="1"/>
  <c r="O48" i="17"/>
  <c r="O92" i="17"/>
  <c r="P93" i="17" s="1"/>
  <c r="C137" i="17"/>
  <c r="O134" i="17"/>
  <c r="O70" i="17"/>
  <c r="P71" i="17" s="1"/>
  <c r="O112" i="17"/>
  <c r="P113" i="17" s="1"/>
  <c r="O156" i="17"/>
  <c r="P157" i="17" s="1"/>
  <c r="O60" i="17"/>
  <c r="P61" i="17" s="1"/>
  <c r="C83" i="17"/>
  <c r="O80" i="17"/>
  <c r="O122" i="17"/>
  <c r="O166" i="17"/>
  <c r="P167" i="17" s="1"/>
  <c r="C28" i="17"/>
  <c r="O28" i="17" s="1"/>
  <c r="P29" i="17" s="1"/>
  <c r="P123" i="17" l="1"/>
  <c r="P83" i="17"/>
  <c r="P81" i="17"/>
  <c r="P51" i="17"/>
  <c r="P49" i="17"/>
  <c r="P137" i="17"/>
  <c r="P135" i="17"/>
  <c r="C176" i="17"/>
  <c r="O176" i="17" l="1"/>
  <c r="P177" i="17" s="1"/>
  <c r="N178" i="17"/>
  <c r="N177" i="17"/>
  <c r="N175" i="17"/>
  <c r="N174" i="17"/>
  <c r="N171" i="17"/>
  <c r="N169" i="17"/>
  <c r="N168" i="17"/>
  <c r="N167" i="17"/>
  <c r="N165" i="17"/>
  <c r="N164" i="17"/>
  <c r="N161" i="17"/>
  <c r="N159" i="17"/>
  <c r="N158" i="17"/>
  <c r="N157" i="17"/>
  <c r="N155" i="17"/>
  <c r="N154" i="17"/>
  <c r="N151" i="17"/>
  <c r="N149" i="17"/>
  <c r="N148" i="17"/>
  <c r="N147" i="17"/>
  <c r="N145" i="17"/>
  <c r="N144" i="17"/>
  <c r="N141" i="17"/>
  <c r="N139" i="17"/>
  <c r="N136" i="17"/>
  <c r="N135" i="17"/>
  <c r="N133" i="17"/>
  <c r="N132" i="17"/>
  <c r="N138" i="17" s="1"/>
  <c r="N129" i="17"/>
  <c r="N127" i="17"/>
  <c r="N124" i="17"/>
  <c r="N123" i="17"/>
  <c r="N121" i="17"/>
  <c r="N120" i="17"/>
  <c r="N117" i="17"/>
  <c r="N115" i="17"/>
  <c r="N114" i="17"/>
  <c r="N113" i="17"/>
  <c r="N111" i="17"/>
  <c r="N110" i="17"/>
  <c r="N107" i="17"/>
  <c r="N105" i="17"/>
  <c r="N104" i="17"/>
  <c r="N103" i="17"/>
  <c r="N101" i="17"/>
  <c r="N100" i="17"/>
  <c r="N97" i="17"/>
  <c r="N95" i="17"/>
  <c r="N94" i="17"/>
  <c r="N93" i="17"/>
  <c r="N91" i="17"/>
  <c r="N90" i="17"/>
  <c r="N87" i="17"/>
  <c r="N85" i="17"/>
  <c r="N82" i="17"/>
  <c r="N81" i="17"/>
  <c r="N79" i="17"/>
  <c r="N78" i="17"/>
  <c r="N84" i="17" s="1"/>
  <c r="N75" i="17"/>
  <c r="N73" i="17"/>
  <c r="N72" i="17"/>
  <c r="N71" i="17"/>
  <c r="N69" i="17"/>
  <c r="N68" i="17"/>
  <c r="N65" i="17"/>
  <c r="N63" i="17"/>
  <c r="N62" i="17"/>
  <c r="N61" i="17"/>
  <c r="N59" i="17"/>
  <c r="N58" i="17"/>
  <c r="N55" i="17"/>
  <c r="N53" i="17"/>
  <c r="N50" i="17"/>
  <c r="N49" i="17"/>
  <c r="N47" i="17"/>
  <c r="N46" i="17"/>
  <c r="N43" i="17"/>
  <c r="N41" i="17"/>
  <c r="N40" i="17"/>
  <c r="N39" i="17"/>
  <c r="N37" i="17"/>
  <c r="N36" i="17"/>
  <c r="N33" i="17"/>
  <c r="N31" i="17"/>
  <c r="N30" i="17"/>
  <c r="N29" i="17"/>
  <c r="N27" i="17"/>
  <c r="N26" i="17"/>
  <c r="N23" i="17"/>
  <c r="N21" i="17"/>
  <c r="N18" i="17"/>
  <c r="N17" i="17"/>
  <c r="N15" i="17"/>
  <c r="N14" i="17"/>
  <c r="N20" i="17" s="1"/>
  <c r="N11" i="17"/>
  <c r="N9" i="17"/>
  <c r="M178" i="17"/>
  <c r="M177" i="17"/>
  <c r="M175" i="17"/>
  <c r="M174" i="17"/>
  <c r="M171" i="17"/>
  <c r="M169" i="17"/>
  <c r="M168" i="17"/>
  <c r="M167" i="17"/>
  <c r="M165" i="17"/>
  <c r="M164" i="17"/>
  <c r="M161" i="17"/>
  <c r="M159" i="17"/>
  <c r="M158" i="17"/>
  <c r="M157" i="17"/>
  <c r="M155" i="17"/>
  <c r="M154" i="17"/>
  <c r="M151" i="17"/>
  <c r="M149" i="17"/>
  <c r="M148" i="17"/>
  <c r="M147" i="17"/>
  <c r="M145" i="17"/>
  <c r="M144" i="17"/>
  <c r="M141" i="17"/>
  <c r="M139" i="17"/>
  <c r="M136" i="17"/>
  <c r="M135" i="17"/>
  <c r="M133" i="17"/>
  <c r="M132" i="17"/>
  <c r="M138" i="17" s="1"/>
  <c r="M129" i="17"/>
  <c r="M127" i="17"/>
  <c r="M124" i="17"/>
  <c r="M123" i="17"/>
  <c r="M121" i="17"/>
  <c r="M120" i="17"/>
  <c r="M117" i="17"/>
  <c r="M115" i="17"/>
  <c r="M114" i="17"/>
  <c r="M113" i="17"/>
  <c r="M111" i="17"/>
  <c r="M110" i="17"/>
  <c r="M107" i="17"/>
  <c r="M105" i="17"/>
  <c r="M104" i="17"/>
  <c r="M103" i="17"/>
  <c r="M101" i="17"/>
  <c r="M100" i="17"/>
  <c r="M97" i="17"/>
  <c r="M95" i="17"/>
  <c r="M94" i="17"/>
  <c r="M93" i="17"/>
  <c r="M91" i="17"/>
  <c r="M90" i="17"/>
  <c r="M87" i="17"/>
  <c r="M85" i="17"/>
  <c r="M82" i="17"/>
  <c r="M81" i="17"/>
  <c r="M79" i="17"/>
  <c r="M78" i="17"/>
  <c r="M84" i="17" s="1"/>
  <c r="M75" i="17"/>
  <c r="M73" i="17"/>
  <c r="M72" i="17"/>
  <c r="M71" i="17"/>
  <c r="M69" i="17"/>
  <c r="M68" i="17"/>
  <c r="M65" i="17"/>
  <c r="M63" i="17"/>
  <c r="M62" i="17"/>
  <c r="M61" i="17"/>
  <c r="M59" i="17"/>
  <c r="M58" i="17"/>
  <c r="M55" i="17"/>
  <c r="M53" i="17"/>
  <c r="M50" i="17"/>
  <c r="M49" i="17"/>
  <c r="M47" i="17"/>
  <c r="M46" i="17"/>
  <c r="M52" i="17" s="1"/>
  <c r="M43" i="17"/>
  <c r="M41" i="17"/>
  <c r="M40" i="17"/>
  <c r="M39" i="17"/>
  <c r="M37" i="17"/>
  <c r="M36" i="17"/>
  <c r="M33" i="17"/>
  <c r="M31" i="17"/>
  <c r="M30" i="17"/>
  <c r="M29" i="17"/>
  <c r="M27" i="17"/>
  <c r="M26" i="17"/>
  <c r="M23" i="17"/>
  <c r="M21" i="17"/>
  <c r="M18" i="17"/>
  <c r="M15" i="17"/>
  <c r="M14" i="17"/>
  <c r="M20" i="17" s="1"/>
  <c r="M11" i="17"/>
  <c r="M9" i="17"/>
  <c r="L178" i="17"/>
  <c r="L177" i="17"/>
  <c r="L175" i="17"/>
  <c r="L174" i="17"/>
  <c r="L171" i="17"/>
  <c r="L169" i="17"/>
  <c r="L168" i="17"/>
  <c r="L167" i="17"/>
  <c r="L165" i="17"/>
  <c r="L164" i="17"/>
  <c r="L161" i="17"/>
  <c r="L159" i="17"/>
  <c r="L158" i="17"/>
  <c r="L157" i="17"/>
  <c r="L155" i="17"/>
  <c r="L154" i="17"/>
  <c r="L151" i="17"/>
  <c r="L149" i="17"/>
  <c r="L148" i="17"/>
  <c r="L147" i="17"/>
  <c r="L145" i="17"/>
  <c r="L144" i="17"/>
  <c r="L141" i="17"/>
  <c r="L139" i="17"/>
  <c r="L136" i="17"/>
  <c r="L135" i="17"/>
  <c r="L133" i="17"/>
  <c r="L132" i="17"/>
  <c r="L138" i="17" s="1"/>
  <c r="L129" i="17"/>
  <c r="L127" i="17"/>
  <c r="L124" i="17"/>
  <c r="L123" i="17"/>
  <c r="L121" i="17"/>
  <c r="L120" i="17"/>
  <c r="L117" i="17"/>
  <c r="L115" i="17"/>
  <c r="L114" i="17"/>
  <c r="L113" i="17"/>
  <c r="L111" i="17"/>
  <c r="L110" i="17"/>
  <c r="L107" i="17"/>
  <c r="L105" i="17"/>
  <c r="L104" i="17"/>
  <c r="L103" i="17"/>
  <c r="L101" i="17"/>
  <c r="L100" i="17"/>
  <c r="L97" i="17"/>
  <c r="L95" i="17"/>
  <c r="L94" i="17"/>
  <c r="L93" i="17"/>
  <c r="L91" i="17"/>
  <c r="L90" i="17"/>
  <c r="L87" i="17"/>
  <c r="L85" i="17"/>
  <c r="L82" i="17"/>
  <c r="L81" i="17"/>
  <c r="L79" i="17"/>
  <c r="L78" i="17"/>
  <c r="L84" i="17" s="1"/>
  <c r="L75" i="17"/>
  <c r="L73" i="17"/>
  <c r="L72" i="17"/>
  <c r="L71" i="17"/>
  <c r="L69" i="17"/>
  <c r="L68" i="17"/>
  <c r="L65" i="17"/>
  <c r="L63" i="17"/>
  <c r="L62" i="17"/>
  <c r="L61" i="17"/>
  <c r="L59" i="17"/>
  <c r="L58" i="17"/>
  <c r="L55" i="17"/>
  <c r="L53" i="17"/>
  <c r="L50" i="17"/>
  <c r="L49" i="17"/>
  <c r="L47" i="17"/>
  <c r="L46" i="17"/>
  <c r="L43" i="17"/>
  <c r="L41" i="17"/>
  <c r="L40" i="17"/>
  <c r="L39" i="17"/>
  <c r="L37" i="17"/>
  <c r="L36" i="17"/>
  <c r="L33" i="17"/>
  <c r="L31" i="17"/>
  <c r="L30" i="17"/>
  <c r="L29" i="17"/>
  <c r="L27" i="17"/>
  <c r="L26" i="17"/>
  <c r="L23" i="17"/>
  <c r="L21" i="17"/>
  <c r="L18" i="17"/>
  <c r="L17" i="17"/>
  <c r="L15" i="17"/>
  <c r="L14" i="17"/>
  <c r="L20" i="17" s="1"/>
  <c r="L11" i="17"/>
  <c r="L9" i="17"/>
  <c r="K178" i="17"/>
  <c r="K177" i="17"/>
  <c r="K175" i="17"/>
  <c r="K174" i="17"/>
  <c r="K171" i="17"/>
  <c r="K169" i="17"/>
  <c r="K168" i="17"/>
  <c r="K167" i="17"/>
  <c r="K165" i="17"/>
  <c r="K164" i="17"/>
  <c r="K161" i="17"/>
  <c r="K159" i="17"/>
  <c r="K158" i="17"/>
  <c r="K157" i="17"/>
  <c r="K155" i="17"/>
  <c r="K154" i="17"/>
  <c r="K151" i="17"/>
  <c r="K149" i="17"/>
  <c r="K148" i="17"/>
  <c r="K147" i="17"/>
  <c r="K145" i="17"/>
  <c r="K144" i="17"/>
  <c r="K141" i="17"/>
  <c r="K139" i="17"/>
  <c r="K136" i="17"/>
  <c r="K135" i="17"/>
  <c r="K133" i="17"/>
  <c r="K132" i="17"/>
  <c r="K138" i="17" s="1"/>
  <c r="K129" i="17"/>
  <c r="K127" i="17"/>
  <c r="K124" i="17"/>
  <c r="K123" i="17"/>
  <c r="K121" i="17"/>
  <c r="K120" i="17"/>
  <c r="K117" i="17"/>
  <c r="K115" i="17"/>
  <c r="K114" i="17"/>
  <c r="K113" i="17"/>
  <c r="K111" i="17"/>
  <c r="K110" i="17"/>
  <c r="K107" i="17"/>
  <c r="K105" i="17"/>
  <c r="K104" i="17"/>
  <c r="K103" i="17"/>
  <c r="K101" i="17"/>
  <c r="K100" i="17"/>
  <c r="K97" i="17"/>
  <c r="K95" i="17"/>
  <c r="K94" i="17"/>
  <c r="K93" i="17"/>
  <c r="K91" i="17"/>
  <c r="K90" i="17"/>
  <c r="K87" i="17"/>
  <c r="K85" i="17"/>
  <c r="K82" i="17"/>
  <c r="K81" i="17"/>
  <c r="K79" i="17"/>
  <c r="K78" i="17"/>
  <c r="K84" i="17" s="1"/>
  <c r="K75" i="17"/>
  <c r="K73" i="17"/>
  <c r="K72" i="17"/>
  <c r="K71" i="17"/>
  <c r="K69" i="17"/>
  <c r="K68" i="17"/>
  <c r="K65" i="17"/>
  <c r="K63" i="17"/>
  <c r="K62" i="17"/>
  <c r="K61" i="17"/>
  <c r="K59" i="17"/>
  <c r="K58" i="17"/>
  <c r="K55" i="17"/>
  <c r="K53" i="17"/>
  <c r="K50" i="17"/>
  <c r="K49" i="17"/>
  <c r="K47" i="17"/>
  <c r="K46" i="17"/>
  <c r="K52" i="17" s="1"/>
  <c r="K43" i="17"/>
  <c r="K41" i="17"/>
  <c r="K40" i="17"/>
  <c r="K39" i="17"/>
  <c r="K37" i="17"/>
  <c r="K36" i="17"/>
  <c r="K33" i="17"/>
  <c r="K31" i="17"/>
  <c r="K30" i="17"/>
  <c r="K29" i="17"/>
  <c r="K27" i="17"/>
  <c r="K26" i="17"/>
  <c r="K23" i="17"/>
  <c r="K21" i="17"/>
  <c r="K18" i="17"/>
  <c r="K17" i="17"/>
  <c r="K15" i="17"/>
  <c r="K14" i="17"/>
  <c r="K20" i="17" s="1"/>
  <c r="K11" i="17"/>
  <c r="K9" i="17"/>
  <c r="J178" i="17"/>
  <c r="J177" i="17"/>
  <c r="J175" i="17"/>
  <c r="J174" i="17"/>
  <c r="J171" i="17"/>
  <c r="J169" i="17"/>
  <c r="J168" i="17"/>
  <c r="J167" i="17"/>
  <c r="J165" i="17"/>
  <c r="J164" i="17"/>
  <c r="J161" i="17"/>
  <c r="J159" i="17"/>
  <c r="J158" i="17"/>
  <c r="J157" i="17"/>
  <c r="J155" i="17"/>
  <c r="J154" i="17"/>
  <c r="J151" i="17"/>
  <c r="J149" i="17"/>
  <c r="J148" i="17"/>
  <c r="J147" i="17"/>
  <c r="J145" i="17"/>
  <c r="J144" i="17"/>
  <c r="J141" i="17"/>
  <c r="J139" i="17"/>
  <c r="J136" i="17"/>
  <c r="J135" i="17"/>
  <c r="J133" i="17"/>
  <c r="J132" i="17"/>
  <c r="J138" i="17" s="1"/>
  <c r="J129" i="17"/>
  <c r="J127" i="17"/>
  <c r="J124" i="17"/>
  <c r="J123" i="17"/>
  <c r="J121" i="17"/>
  <c r="J120" i="17"/>
  <c r="J117" i="17"/>
  <c r="J115" i="17"/>
  <c r="J114" i="17"/>
  <c r="J113" i="17"/>
  <c r="J111" i="17"/>
  <c r="J110" i="17"/>
  <c r="J107" i="17"/>
  <c r="J105" i="17"/>
  <c r="J104" i="17"/>
  <c r="J103" i="17"/>
  <c r="J101" i="17"/>
  <c r="J100" i="17"/>
  <c r="J97" i="17"/>
  <c r="J95" i="17"/>
  <c r="J94" i="17"/>
  <c r="J93" i="17"/>
  <c r="J91" i="17"/>
  <c r="J90" i="17"/>
  <c r="J87" i="17"/>
  <c r="J85" i="17"/>
  <c r="J82" i="17"/>
  <c r="J81" i="17"/>
  <c r="J79" i="17"/>
  <c r="J78" i="17"/>
  <c r="J84" i="17" s="1"/>
  <c r="J75" i="17"/>
  <c r="J73" i="17"/>
  <c r="J72" i="17"/>
  <c r="J71" i="17"/>
  <c r="J69" i="17"/>
  <c r="J68" i="17"/>
  <c r="J65" i="17"/>
  <c r="J63" i="17"/>
  <c r="J62" i="17"/>
  <c r="J61" i="17"/>
  <c r="J59" i="17"/>
  <c r="J58" i="17"/>
  <c r="J55" i="17"/>
  <c r="J53" i="17"/>
  <c r="J50" i="17"/>
  <c r="J49" i="17"/>
  <c r="J47" i="17"/>
  <c r="J46" i="17"/>
  <c r="J52" i="17" s="1"/>
  <c r="J43" i="17"/>
  <c r="J41" i="17"/>
  <c r="J40" i="17"/>
  <c r="J39" i="17"/>
  <c r="J37" i="17"/>
  <c r="J36" i="17"/>
  <c r="J33" i="17"/>
  <c r="J31" i="17"/>
  <c r="J30" i="17"/>
  <c r="J29" i="17"/>
  <c r="J27" i="17"/>
  <c r="J26" i="17"/>
  <c r="J23" i="17"/>
  <c r="J21" i="17"/>
  <c r="J18" i="17"/>
  <c r="J17" i="17"/>
  <c r="J15" i="17"/>
  <c r="J14" i="17"/>
  <c r="J20" i="17" s="1"/>
  <c r="J11" i="17"/>
  <c r="J9" i="17"/>
  <c r="I178" i="17"/>
  <c r="I177" i="17"/>
  <c r="I175" i="17"/>
  <c r="I174" i="17"/>
  <c r="I171" i="17"/>
  <c r="I169" i="17"/>
  <c r="I168" i="17"/>
  <c r="I167" i="17"/>
  <c r="I165" i="17"/>
  <c r="I164" i="17"/>
  <c r="I161" i="17"/>
  <c r="I159" i="17"/>
  <c r="I158" i="17"/>
  <c r="I157" i="17"/>
  <c r="I155" i="17"/>
  <c r="I154" i="17"/>
  <c r="I151" i="17"/>
  <c r="I149" i="17"/>
  <c r="I148" i="17"/>
  <c r="I147" i="17"/>
  <c r="I145" i="17"/>
  <c r="I144" i="17"/>
  <c r="I141" i="17"/>
  <c r="I139" i="17"/>
  <c r="I136" i="17"/>
  <c r="I135" i="17"/>
  <c r="I133" i="17"/>
  <c r="I132" i="17"/>
  <c r="I138" i="17" s="1"/>
  <c r="I129" i="17"/>
  <c r="I127" i="17"/>
  <c r="I124" i="17"/>
  <c r="I123" i="17"/>
  <c r="I121" i="17"/>
  <c r="I120" i="17"/>
  <c r="I117" i="17"/>
  <c r="I115" i="17"/>
  <c r="I114" i="17"/>
  <c r="I113" i="17"/>
  <c r="I111" i="17"/>
  <c r="I110" i="17"/>
  <c r="I107" i="17"/>
  <c r="I105" i="17"/>
  <c r="I104" i="17"/>
  <c r="I103" i="17"/>
  <c r="I101" i="17"/>
  <c r="I100" i="17"/>
  <c r="I97" i="17"/>
  <c r="I95" i="17"/>
  <c r="I94" i="17"/>
  <c r="I93" i="17"/>
  <c r="I91" i="17"/>
  <c r="I90" i="17"/>
  <c r="I87" i="17"/>
  <c r="I85" i="17"/>
  <c r="I82" i="17"/>
  <c r="I81" i="17"/>
  <c r="I79" i="17"/>
  <c r="I78" i="17"/>
  <c r="I84" i="17" s="1"/>
  <c r="I75" i="17"/>
  <c r="I73" i="17"/>
  <c r="I72" i="17"/>
  <c r="I71" i="17"/>
  <c r="I69" i="17"/>
  <c r="I68" i="17"/>
  <c r="I65" i="17"/>
  <c r="I63" i="17"/>
  <c r="I62" i="17"/>
  <c r="I61" i="17"/>
  <c r="I59" i="17"/>
  <c r="I58" i="17"/>
  <c r="I55" i="17"/>
  <c r="I53" i="17"/>
  <c r="I50" i="17"/>
  <c r="I49" i="17"/>
  <c r="I47" i="17"/>
  <c r="I46" i="17"/>
  <c r="I52" i="17" s="1"/>
  <c r="I43" i="17"/>
  <c r="I41" i="17"/>
  <c r="I40" i="17"/>
  <c r="I39" i="17"/>
  <c r="I37" i="17"/>
  <c r="I36" i="17"/>
  <c r="I33" i="17"/>
  <c r="I31" i="17"/>
  <c r="I30" i="17"/>
  <c r="I29" i="17"/>
  <c r="I27" i="17"/>
  <c r="I26" i="17"/>
  <c r="I21" i="17"/>
  <c r="I18" i="17"/>
  <c r="I17" i="17"/>
  <c r="I15" i="17"/>
  <c r="I14" i="17"/>
  <c r="I20" i="17" s="1"/>
  <c r="I11" i="17"/>
  <c r="I9" i="17"/>
  <c r="H178" i="17"/>
  <c r="H177" i="17"/>
  <c r="H175" i="17"/>
  <c r="H174" i="17"/>
  <c r="H171" i="17"/>
  <c r="H169" i="17"/>
  <c r="H168" i="17"/>
  <c r="H167" i="17"/>
  <c r="H165" i="17"/>
  <c r="H164" i="17"/>
  <c r="H161" i="17"/>
  <c r="H159" i="17"/>
  <c r="H158" i="17"/>
  <c r="H157" i="17"/>
  <c r="H155" i="17"/>
  <c r="H154" i="17"/>
  <c r="H151" i="17"/>
  <c r="H149" i="17"/>
  <c r="H148" i="17"/>
  <c r="H147" i="17"/>
  <c r="H145" i="17"/>
  <c r="H144" i="17"/>
  <c r="H141" i="17"/>
  <c r="H139" i="17"/>
  <c r="H136" i="17"/>
  <c r="H135" i="17"/>
  <c r="H133" i="17"/>
  <c r="H132" i="17"/>
  <c r="H138" i="17" s="1"/>
  <c r="H129" i="17"/>
  <c r="H127" i="17"/>
  <c r="H124" i="17"/>
  <c r="H123" i="17"/>
  <c r="H121" i="17"/>
  <c r="H120" i="17"/>
  <c r="H117" i="17"/>
  <c r="H115" i="17"/>
  <c r="H114" i="17"/>
  <c r="H113" i="17"/>
  <c r="H111" i="17"/>
  <c r="H110" i="17"/>
  <c r="H107" i="17"/>
  <c r="H105" i="17"/>
  <c r="H104" i="17"/>
  <c r="H103" i="17"/>
  <c r="H101" i="17"/>
  <c r="H100" i="17"/>
  <c r="H97" i="17"/>
  <c r="H95" i="17"/>
  <c r="H94" i="17"/>
  <c r="H93" i="17"/>
  <c r="H91" i="17"/>
  <c r="H90" i="17"/>
  <c r="H87" i="17"/>
  <c r="H85" i="17"/>
  <c r="H82" i="17"/>
  <c r="H81" i="17"/>
  <c r="H79" i="17"/>
  <c r="H78" i="17"/>
  <c r="H84" i="17" s="1"/>
  <c r="H75" i="17"/>
  <c r="H73" i="17"/>
  <c r="H72" i="17"/>
  <c r="H71" i="17"/>
  <c r="H69" i="17"/>
  <c r="H68" i="17"/>
  <c r="H65" i="17"/>
  <c r="H63" i="17"/>
  <c r="H62" i="17"/>
  <c r="H61" i="17"/>
  <c r="H59" i="17"/>
  <c r="H58" i="17"/>
  <c r="H55" i="17"/>
  <c r="H53" i="17"/>
  <c r="H50" i="17"/>
  <c r="H49" i="17"/>
  <c r="H47" i="17"/>
  <c r="H46" i="17"/>
  <c r="H52" i="17" s="1"/>
  <c r="H43" i="17"/>
  <c r="H41" i="17"/>
  <c r="H40" i="17"/>
  <c r="H39" i="17"/>
  <c r="H37" i="17"/>
  <c r="H36" i="17"/>
  <c r="H33" i="17"/>
  <c r="H31" i="17"/>
  <c r="H30" i="17"/>
  <c r="H29" i="17"/>
  <c r="H27" i="17"/>
  <c r="H26" i="17"/>
  <c r="H23" i="17"/>
  <c r="H21" i="17"/>
  <c r="H18" i="17"/>
  <c r="H15" i="17"/>
  <c r="H14" i="17"/>
  <c r="H20" i="17" s="1"/>
  <c r="H11" i="17"/>
  <c r="H9" i="17"/>
  <c r="G178" i="17"/>
  <c r="G177" i="17"/>
  <c r="G175" i="17"/>
  <c r="G174" i="17"/>
  <c r="G171" i="17"/>
  <c r="G169" i="17"/>
  <c r="G168" i="17"/>
  <c r="G167" i="17"/>
  <c r="G165" i="17"/>
  <c r="G164" i="17"/>
  <c r="G161" i="17"/>
  <c r="G159" i="17"/>
  <c r="G158" i="17"/>
  <c r="G157" i="17"/>
  <c r="G155" i="17"/>
  <c r="G154" i="17"/>
  <c r="G151" i="17"/>
  <c r="G149" i="17"/>
  <c r="G148" i="17"/>
  <c r="G147" i="17"/>
  <c r="G145" i="17"/>
  <c r="G144" i="17"/>
  <c r="G141" i="17"/>
  <c r="G139" i="17"/>
  <c r="G136" i="17"/>
  <c r="G135" i="17"/>
  <c r="G133" i="17"/>
  <c r="G132" i="17"/>
  <c r="G138" i="17" s="1"/>
  <c r="G129" i="17"/>
  <c r="G127" i="17"/>
  <c r="G124" i="17"/>
  <c r="G123" i="17"/>
  <c r="G121" i="17"/>
  <c r="G120" i="17"/>
  <c r="G117" i="17"/>
  <c r="G115" i="17"/>
  <c r="G114" i="17"/>
  <c r="G113" i="17"/>
  <c r="G111" i="17"/>
  <c r="G110" i="17"/>
  <c r="G107" i="17"/>
  <c r="G105" i="17"/>
  <c r="G104" i="17"/>
  <c r="G103" i="17"/>
  <c r="G101" i="17"/>
  <c r="G100" i="17"/>
  <c r="G97" i="17"/>
  <c r="G95" i="17"/>
  <c r="G94" i="17"/>
  <c r="G93" i="17"/>
  <c r="G91" i="17"/>
  <c r="G90" i="17"/>
  <c r="G87" i="17"/>
  <c r="G85" i="17"/>
  <c r="G82" i="17"/>
  <c r="G81" i="17"/>
  <c r="G79" i="17"/>
  <c r="G78" i="17"/>
  <c r="G84" i="17" s="1"/>
  <c r="G75" i="17"/>
  <c r="G73" i="17"/>
  <c r="G72" i="17"/>
  <c r="G71" i="17"/>
  <c r="G69" i="17"/>
  <c r="G68" i="17"/>
  <c r="G65" i="17"/>
  <c r="G63" i="17"/>
  <c r="G62" i="17"/>
  <c r="G61" i="17"/>
  <c r="G59" i="17"/>
  <c r="G58" i="17"/>
  <c r="G55" i="17"/>
  <c r="G53" i="17"/>
  <c r="G50" i="17"/>
  <c r="G49" i="17"/>
  <c r="G47" i="17"/>
  <c r="G46" i="17"/>
  <c r="G52" i="17" s="1"/>
  <c r="G43" i="17"/>
  <c r="G41" i="17"/>
  <c r="G40" i="17"/>
  <c r="G37" i="17"/>
  <c r="G36" i="17"/>
  <c r="G33" i="17"/>
  <c r="G31" i="17"/>
  <c r="G30" i="17"/>
  <c r="G29" i="17"/>
  <c r="G27" i="17"/>
  <c r="G26" i="17"/>
  <c r="G23" i="17"/>
  <c r="G21" i="17"/>
  <c r="G18" i="17"/>
  <c r="G17" i="17"/>
  <c r="G15" i="17"/>
  <c r="G14" i="17"/>
  <c r="G11" i="17"/>
  <c r="G9" i="17"/>
  <c r="F178" i="17"/>
  <c r="F177" i="17"/>
  <c r="F175" i="17"/>
  <c r="F174" i="17"/>
  <c r="F171" i="17"/>
  <c r="F169" i="17"/>
  <c r="F168" i="17"/>
  <c r="F167" i="17"/>
  <c r="F165" i="17"/>
  <c r="F164" i="17"/>
  <c r="F161" i="17"/>
  <c r="F159" i="17"/>
  <c r="F158" i="17"/>
  <c r="F157" i="17"/>
  <c r="F155" i="17"/>
  <c r="F154" i="17"/>
  <c r="F151" i="17"/>
  <c r="F149" i="17"/>
  <c r="F148" i="17"/>
  <c r="F147" i="17"/>
  <c r="F145" i="17"/>
  <c r="F144" i="17"/>
  <c r="F141" i="17"/>
  <c r="F139" i="17"/>
  <c r="F136" i="17"/>
  <c r="F135" i="17"/>
  <c r="F133" i="17"/>
  <c r="F132" i="17"/>
  <c r="F138" i="17" s="1"/>
  <c r="F129" i="17"/>
  <c r="F127" i="17"/>
  <c r="F124" i="17"/>
  <c r="F123" i="17"/>
  <c r="F121" i="17"/>
  <c r="F120" i="17"/>
  <c r="F117" i="17"/>
  <c r="F115" i="17"/>
  <c r="F114" i="17"/>
  <c r="F113" i="17"/>
  <c r="F111" i="17"/>
  <c r="F110" i="17"/>
  <c r="F107" i="17"/>
  <c r="F105" i="17"/>
  <c r="F104" i="17"/>
  <c r="F103" i="17"/>
  <c r="F101" i="17"/>
  <c r="F100" i="17"/>
  <c r="F97" i="17"/>
  <c r="F95" i="17"/>
  <c r="F94" i="17"/>
  <c r="F93" i="17"/>
  <c r="F91" i="17"/>
  <c r="F90" i="17"/>
  <c r="F87" i="17"/>
  <c r="F85" i="17"/>
  <c r="F82" i="17"/>
  <c r="F81" i="17"/>
  <c r="F79" i="17"/>
  <c r="F78" i="17"/>
  <c r="F84" i="17" s="1"/>
  <c r="F75" i="17"/>
  <c r="F73" i="17"/>
  <c r="F72" i="17"/>
  <c r="F71" i="17"/>
  <c r="F69" i="17"/>
  <c r="F68" i="17"/>
  <c r="F65" i="17"/>
  <c r="F63" i="17"/>
  <c r="F62" i="17"/>
  <c r="F61" i="17"/>
  <c r="F59" i="17"/>
  <c r="F58" i="17"/>
  <c r="F55" i="17"/>
  <c r="F53" i="17"/>
  <c r="F50" i="17"/>
  <c r="F49" i="17"/>
  <c r="F47" i="17"/>
  <c r="F46" i="17"/>
  <c r="F52" i="17" s="1"/>
  <c r="F43" i="17"/>
  <c r="F41" i="17"/>
  <c r="F40" i="17"/>
  <c r="F39" i="17"/>
  <c r="F37" i="17"/>
  <c r="F36" i="17"/>
  <c r="F33" i="17"/>
  <c r="F31" i="17"/>
  <c r="F27" i="17"/>
  <c r="F26" i="17"/>
  <c r="F18" i="17"/>
  <c r="F17" i="17"/>
  <c r="F15" i="17"/>
  <c r="F14" i="17"/>
  <c r="F20" i="17" s="1"/>
  <c r="F11" i="17"/>
  <c r="F9" i="17"/>
  <c r="E178" i="17"/>
  <c r="E177" i="17"/>
  <c r="E175" i="17"/>
  <c r="E174" i="17"/>
  <c r="E171" i="17"/>
  <c r="E169" i="17"/>
  <c r="E168" i="17"/>
  <c r="E167" i="17"/>
  <c r="E165" i="17"/>
  <c r="E164" i="17"/>
  <c r="E161" i="17"/>
  <c r="E159" i="17"/>
  <c r="E158" i="17"/>
  <c r="E157" i="17"/>
  <c r="E155" i="17"/>
  <c r="E154" i="17"/>
  <c r="E151" i="17"/>
  <c r="E149" i="17"/>
  <c r="E148" i="17"/>
  <c r="E147" i="17"/>
  <c r="E145" i="17"/>
  <c r="E144" i="17"/>
  <c r="E141" i="17"/>
  <c r="E139" i="17"/>
  <c r="E136" i="17"/>
  <c r="E135" i="17"/>
  <c r="E133" i="17"/>
  <c r="E132" i="17"/>
  <c r="E129" i="17"/>
  <c r="E127" i="17"/>
  <c r="E124" i="17"/>
  <c r="E123" i="17"/>
  <c r="E121" i="17"/>
  <c r="E120" i="17"/>
  <c r="E117" i="17"/>
  <c r="E115" i="17"/>
  <c r="E114" i="17"/>
  <c r="E113" i="17"/>
  <c r="E111" i="17"/>
  <c r="E110" i="17"/>
  <c r="E107" i="17"/>
  <c r="E105" i="17"/>
  <c r="E104" i="17"/>
  <c r="E103" i="17"/>
  <c r="E101" i="17"/>
  <c r="E100" i="17"/>
  <c r="E97" i="17"/>
  <c r="E95" i="17"/>
  <c r="E94" i="17"/>
  <c r="E93" i="17"/>
  <c r="E91" i="17"/>
  <c r="E90" i="17"/>
  <c r="E87" i="17"/>
  <c r="E85" i="17"/>
  <c r="E82" i="17"/>
  <c r="E81" i="17"/>
  <c r="E79" i="17"/>
  <c r="E78" i="17"/>
  <c r="E84" i="17" s="1"/>
  <c r="E75" i="17"/>
  <c r="E73" i="17"/>
  <c r="E72" i="17"/>
  <c r="E71" i="17"/>
  <c r="E69" i="17"/>
  <c r="E68" i="17"/>
  <c r="E65" i="17"/>
  <c r="E63" i="17"/>
  <c r="E62" i="17"/>
  <c r="E61" i="17"/>
  <c r="E59" i="17"/>
  <c r="E58" i="17"/>
  <c r="E55" i="17"/>
  <c r="E53" i="17"/>
  <c r="E50" i="17"/>
  <c r="E49" i="17"/>
  <c r="E47" i="17"/>
  <c r="E46" i="17"/>
  <c r="E52" i="17" s="1"/>
  <c r="E43" i="17"/>
  <c r="E41" i="17"/>
  <c r="E40" i="17"/>
  <c r="E39" i="17"/>
  <c r="E37" i="17"/>
  <c r="E36" i="17"/>
  <c r="E33" i="17"/>
  <c r="E31" i="17"/>
  <c r="E30" i="17"/>
  <c r="E29" i="17"/>
  <c r="E27" i="17"/>
  <c r="E26" i="17"/>
  <c r="E23" i="17"/>
  <c r="E21" i="17"/>
  <c r="E18" i="17"/>
  <c r="E17" i="17"/>
  <c r="E15" i="17"/>
  <c r="E14" i="17"/>
  <c r="E20" i="17" s="1"/>
  <c r="E11" i="17"/>
  <c r="E9" i="17"/>
  <c r="D178" i="17"/>
  <c r="D177" i="17"/>
  <c r="D175" i="17"/>
  <c r="D174" i="17"/>
  <c r="D171" i="17"/>
  <c r="D169" i="17"/>
  <c r="D168" i="17"/>
  <c r="D167" i="17"/>
  <c r="D165" i="17"/>
  <c r="D164" i="17"/>
  <c r="D161" i="17"/>
  <c r="D159" i="17"/>
  <c r="D158" i="17"/>
  <c r="D157" i="17"/>
  <c r="D155" i="17"/>
  <c r="D154" i="17"/>
  <c r="D151" i="17"/>
  <c r="D149" i="17"/>
  <c r="D148" i="17"/>
  <c r="D147" i="17"/>
  <c r="D145" i="17"/>
  <c r="D144" i="17"/>
  <c r="D141" i="17"/>
  <c r="D139" i="17"/>
  <c r="D136" i="17"/>
  <c r="D135" i="17"/>
  <c r="D133" i="17"/>
  <c r="D132" i="17"/>
  <c r="D138" i="17" s="1"/>
  <c r="D129" i="17"/>
  <c r="D127" i="17"/>
  <c r="D124" i="17"/>
  <c r="D123" i="17"/>
  <c r="D121" i="17"/>
  <c r="D120" i="17"/>
  <c r="D117" i="17"/>
  <c r="D115" i="17"/>
  <c r="D114" i="17"/>
  <c r="D113" i="17"/>
  <c r="D111" i="17"/>
  <c r="D110" i="17"/>
  <c r="D107" i="17"/>
  <c r="D105" i="17"/>
  <c r="D104" i="17"/>
  <c r="D103" i="17"/>
  <c r="D101" i="17"/>
  <c r="D100" i="17"/>
  <c r="D97" i="17"/>
  <c r="D95" i="17"/>
  <c r="D94" i="17"/>
  <c r="D93" i="17"/>
  <c r="D91" i="17"/>
  <c r="D90" i="17"/>
  <c r="D87" i="17"/>
  <c r="D85" i="17"/>
  <c r="D82" i="17"/>
  <c r="D81" i="17"/>
  <c r="D79" i="17"/>
  <c r="D78" i="17"/>
  <c r="D84" i="17" s="1"/>
  <c r="D75" i="17"/>
  <c r="D73" i="17"/>
  <c r="D72" i="17"/>
  <c r="D71" i="17"/>
  <c r="D69" i="17"/>
  <c r="D68" i="17"/>
  <c r="D65" i="17"/>
  <c r="D63" i="17"/>
  <c r="D62" i="17"/>
  <c r="D61" i="17"/>
  <c r="D59" i="17"/>
  <c r="D58" i="17"/>
  <c r="D55" i="17"/>
  <c r="D53" i="17"/>
  <c r="D50" i="17"/>
  <c r="D49" i="17"/>
  <c r="D47" i="17"/>
  <c r="D46" i="17"/>
  <c r="D52" i="17" s="1"/>
  <c r="D43" i="17"/>
  <c r="D41" i="17"/>
  <c r="D40" i="17"/>
  <c r="D39" i="17"/>
  <c r="D37" i="17"/>
  <c r="D36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20" i="17" s="1"/>
  <c r="D11" i="17"/>
  <c r="D9" i="17"/>
  <c r="F24" i="17" l="1"/>
  <c r="F22" i="17"/>
  <c r="M162" i="17"/>
  <c r="H56" i="17"/>
  <c r="M142" i="17"/>
  <c r="M76" i="17"/>
  <c r="L98" i="17"/>
  <c r="E160" i="17"/>
  <c r="M34" i="17"/>
  <c r="I118" i="17"/>
  <c r="I98" i="17"/>
  <c r="K34" i="17"/>
  <c r="K76" i="17"/>
  <c r="M118" i="17"/>
  <c r="L162" i="17"/>
  <c r="L44" i="17"/>
  <c r="L52" i="17"/>
  <c r="M56" i="17"/>
  <c r="M98" i="17"/>
  <c r="L142" i="17"/>
  <c r="M108" i="17"/>
  <c r="L118" i="17"/>
  <c r="L88" i="17"/>
  <c r="L108" i="17"/>
  <c r="L66" i="17"/>
  <c r="H162" i="17"/>
  <c r="F116" i="17"/>
  <c r="I22" i="17"/>
  <c r="G12" i="17"/>
  <c r="G20" i="17"/>
  <c r="F86" i="17"/>
  <c r="F106" i="17"/>
  <c r="F96" i="17"/>
  <c r="F74" i="17"/>
  <c r="F64" i="17"/>
  <c r="F54" i="17"/>
  <c r="F42" i="17"/>
  <c r="F32" i="17"/>
  <c r="F10" i="17"/>
  <c r="E10" i="17"/>
  <c r="E128" i="17"/>
  <c r="E138" i="17"/>
  <c r="E116" i="17"/>
  <c r="E64" i="17"/>
  <c r="E54" i="17"/>
  <c r="E42" i="17"/>
  <c r="E22" i="17"/>
  <c r="D42" i="17"/>
  <c r="H34" i="17"/>
  <c r="H76" i="17"/>
  <c r="I142" i="17"/>
  <c r="K56" i="17"/>
  <c r="K162" i="17"/>
  <c r="F128" i="17"/>
  <c r="F140" i="17"/>
  <c r="F150" i="17"/>
  <c r="F170" i="17"/>
  <c r="G10" i="17"/>
  <c r="G96" i="17"/>
  <c r="H10" i="17"/>
  <c r="H42" i="17"/>
  <c r="I10" i="17"/>
  <c r="I32" i="17"/>
  <c r="I42" i="17"/>
  <c r="I54" i="17"/>
  <c r="I64" i="17"/>
  <c r="I74" i="17"/>
  <c r="I86" i="17"/>
  <c r="I96" i="17"/>
  <c r="I106" i="17"/>
  <c r="I116" i="17"/>
  <c r="I128" i="17"/>
  <c r="I140" i="17"/>
  <c r="I150" i="17"/>
  <c r="I160" i="17"/>
  <c r="I170" i="17"/>
  <c r="J10" i="17"/>
  <c r="J22" i="17"/>
  <c r="J32" i="17"/>
  <c r="J42" i="17"/>
  <c r="J54" i="17"/>
  <c r="J64" i="17"/>
  <c r="J74" i="17"/>
  <c r="J86" i="17"/>
  <c r="J96" i="17"/>
  <c r="J106" i="17"/>
  <c r="J116" i="17"/>
  <c r="J128" i="17"/>
  <c r="J140" i="17"/>
  <c r="J150" i="17"/>
  <c r="J160" i="17"/>
  <c r="J170" i="17"/>
  <c r="K10" i="17"/>
  <c r="K22" i="17"/>
  <c r="K32" i="17"/>
  <c r="K54" i="17"/>
  <c r="K64" i="17"/>
  <c r="K74" i="17"/>
  <c r="K86" i="17"/>
  <c r="K96" i="17"/>
  <c r="K106" i="17"/>
  <c r="K116" i="17"/>
  <c r="K128" i="17"/>
  <c r="K140" i="17"/>
  <c r="K150" i="17"/>
  <c r="K160" i="17"/>
  <c r="K170" i="17"/>
  <c r="L10" i="17"/>
  <c r="M10" i="17"/>
  <c r="M22" i="17"/>
  <c r="M32" i="17"/>
  <c r="M42" i="17"/>
  <c r="M54" i="17"/>
  <c r="M64" i="17"/>
  <c r="M74" i="17"/>
  <c r="M86" i="17"/>
  <c r="M96" i="17"/>
  <c r="M116" i="17"/>
  <c r="M128" i="17"/>
  <c r="M140" i="17"/>
  <c r="M150" i="17"/>
  <c r="M160" i="17"/>
  <c r="N10" i="17"/>
  <c r="N22" i="17"/>
  <c r="N32" i="17"/>
  <c r="N42" i="17"/>
  <c r="N54" i="17"/>
  <c r="N64" i="17"/>
  <c r="N74" i="17"/>
  <c r="N86" i="17"/>
  <c r="N96" i="17"/>
  <c r="N106" i="17"/>
  <c r="N116" i="17"/>
  <c r="N128" i="17"/>
  <c r="N140" i="17"/>
  <c r="N150" i="17"/>
  <c r="N160" i="17"/>
  <c r="M172" i="17"/>
  <c r="L172" i="17"/>
  <c r="G32" i="17"/>
  <c r="G56" i="17"/>
  <c r="N170" i="17"/>
  <c r="G98" i="17"/>
  <c r="H98" i="17"/>
  <c r="H118" i="17"/>
  <c r="H142" i="17"/>
  <c r="I34" i="17"/>
  <c r="I56" i="17"/>
  <c r="I76" i="17"/>
  <c r="I162" i="17"/>
  <c r="K98" i="17"/>
  <c r="K118" i="17"/>
  <c r="K142" i="17"/>
  <c r="L34" i="17"/>
  <c r="L56" i="17"/>
  <c r="L76" i="17"/>
  <c r="D88" i="17"/>
  <c r="E108" i="17"/>
  <c r="E172" i="17"/>
  <c r="G24" i="17"/>
  <c r="G88" i="17"/>
  <c r="H108" i="17"/>
  <c r="H152" i="17"/>
  <c r="H172" i="17"/>
  <c r="D76" i="17"/>
  <c r="G76" i="17"/>
  <c r="M106" i="17"/>
  <c r="D34" i="17"/>
  <c r="D56" i="17"/>
  <c r="D98" i="17"/>
  <c r="D118" i="17"/>
  <c r="D142" i="17"/>
  <c r="D162" i="17"/>
  <c r="E34" i="17"/>
  <c r="E56" i="17"/>
  <c r="E98" i="17"/>
  <c r="E118" i="17"/>
  <c r="E142" i="17"/>
  <c r="E162" i="17"/>
  <c r="F160" i="17"/>
  <c r="G34" i="17"/>
  <c r="G118" i="17"/>
  <c r="G142" i="17"/>
  <c r="G162" i="17"/>
  <c r="E74" i="17"/>
  <c r="D10" i="17"/>
  <c r="E32" i="17"/>
  <c r="E76" i="17"/>
  <c r="M170" i="17"/>
  <c r="L42" i="17"/>
  <c r="M66" i="17"/>
  <c r="M152" i="17"/>
  <c r="I130" i="17"/>
  <c r="E86" i="17"/>
  <c r="E106" i="17"/>
  <c r="E140" i="17"/>
  <c r="E150" i="17"/>
  <c r="E170" i="17"/>
  <c r="D12" i="17"/>
  <c r="D44" i="17"/>
  <c r="D66" i="17"/>
  <c r="D108" i="17"/>
  <c r="D130" i="17"/>
  <c r="D152" i="17"/>
  <c r="D172" i="17"/>
  <c r="E24" i="17"/>
  <c r="E66" i="17"/>
  <c r="E88" i="17"/>
  <c r="E130" i="17"/>
  <c r="E152" i="17"/>
  <c r="G108" i="17"/>
  <c r="G172" i="17"/>
  <c r="H24" i="17"/>
  <c r="H44" i="17"/>
  <c r="H66" i="17"/>
  <c r="H88" i="17"/>
  <c r="H130" i="17"/>
  <c r="I24" i="17"/>
  <c r="I66" i="17"/>
  <c r="I88" i="17"/>
  <c r="I108" i="17"/>
  <c r="I152" i="17"/>
  <c r="I172" i="17"/>
  <c r="K24" i="17"/>
  <c r="K44" i="17"/>
  <c r="K66" i="17"/>
  <c r="K88" i="17"/>
  <c r="K108" i="17"/>
  <c r="K130" i="17"/>
  <c r="K152" i="17"/>
  <c r="K172" i="17"/>
  <c r="L24" i="17"/>
  <c r="L130" i="17"/>
  <c r="L152" i="17"/>
  <c r="M24" i="17"/>
  <c r="M88" i="17"/>
  <c r="M130" i="17"/>
  <c r="D24" i="17"/>
  <c r="E96" i="17"/>
  <c r="G22" i="17"/>
  <c r="G44" i="17"/>
  <c r="G54" i="17"/>
  <c r="G64" i="17"/>
  <c r="G74" i="17"/>
  <c r="G86" i="17"/>
  <c r="G106" i="17"/>
  <c r="G116" i="17"/>
  <c r="G128" i="17"/>
  <c r="G140" i="17"/>
  <c r="G150" i="17"/>
  <c r="G160" i="17"/>
  <c r="G170" i="17"/>
  <c r="G66" i="17"/>
  <c r="G130" i="17"/>
  <c r="G152" i="17"/>
  <c r="N172" i="17"/>
  <c r="J172" i="17"/>
  <c r="F172" i="17"/>
  <c r="L170" i="17"/>
  <c r="H170" i="17"/>
  <c r="D170" i="17"/>
  <c r="N162" i="17"/>
  <c r="J162" i="17"/>
  <c r="F162" i="17"/>
  <c r="L160" i="17"/>
  <c r="H160" i="17"/>
  <c r="D160" i="17"/>
  <c r="N152" i="17"/>
  <c r="J152" i="17"/>
  <c r="F152" i="17"/>
  <c r="L150" i="17"/>
  <c r="H150" i="17"/>
  <c r="D150" i="17"/>
  <c r="N142" i="17"/>
  <c r="J142" i="17"/>
  <c r="F142" i="17"/>
  <c r="L140" i="17"/>
  <c r="H140" i="17"/>
  <c r="D140" i="17"/>
  <c r="N130" i="17"/>
  <c r="J130" i="17"/>
  <c r="F130" i="17"/>
  <c r="L128" i="17"/>
  <c r="H128" i="17"/>
  <c r="D128" i="17"/>
  <c r="N118" i="17"/>
  <c r="J118" i="17"/>
  <c r="F118" i="17"/>
  <c r="L116" i="17"/>
  <c r="H116" i="17"/>
  <c r="D116" i="17"/>
  <c r="N108" i="17"/>
  <c r="J108" i="17"/>
  <c r="F108" i="17"/>
  <c r="L106" i="17"/>
  <c r="H106" i="17"/>
  <c r="D106" i="17"/>
  <c r="N98" i="17"/>
  <c r="J98" i="17"/>
  <c r="F98" i="17"/>
  <c r="L96" i="17"/>
  <c r="H96" i="17"/>
  <c r="D96" i="17"/>
  <c r="N88" i="17"/>
  <c r="J88" i="17"/>
  <c r="F88" i="17"/>
  <c r="L86" i="17"/>
  <c r="H86" i="17"/>
  <c r="D86" i="17"/>
  <c r="N76" i="17"/>
  <c r="J76" i="17"/>
  <c r="F76" i="17"/>
  <c r="L74" i="17"/>
  <c r="H74" i="17"/>
  <c r="D74" i="17"/>
  <c r="N66" i="17"/>
  <c r="J66" i="17"/>
  <c r="F66" i="17"/>
  <c r="L64" i="17"/>
  <c r="H64" i="17"/>
  <c r="D64" i="17"/>
  <c r="N56" i="17"/>
  <c r="J56" i="17"/>
  <c r="F56" i="17"/>
  <c r="L54" i="17"/>
  <c r="H54" i="17"/>
  <c r="D54" i="17"/>
  <c r="N44" i="17"/>
  <c r="J44" i="17"/>
  <c r="F44" i="17"/>
  <c r="M44" i="17"/>
  <c r="I44" i="17"/>
  <c r="E44" i="17"/>
  <c r="K42" i="17"/>
  <c r="G42" i="17"/>
  <c r="N34" i="17"/>
  <c r="J34" i="17"/>
  <c r="F34" i="17"/>
  <c r="L32" i="17"/>
  <c r="H32" i="17"/>
  <c r="D32" i="17"/>
  <c r="N24" i="17"/>
  <c r="J24" i="17"/>
  <c r="L22" i="17"/>
  <c r="H22" i="17"/>
  <c r="D22" i="17"/>
  <c r="N12" i="17"/>
  <c r="J12" i="17"/>
  <c r="F12" i="17"/>
  <c r="M12" i="17"/>
  <c r="I12" i="17"/>
  <c r="E12" i="17"/>
  <c r="L12" i="17"/>
  <c r="H12" i="17"/>
  <c r="K12" i="17"/>
  <c r="C18" i="17" l="1"/>
  <c r="C17" i="17"/>
  <c r="C15" i="17"/>
  <c r="C14" i="17"/>
  <c r="C20" i="17" s="1"/>
  <c r="C11" i="17"/>
  <c r="C9" i="17"/>
  <c r="O9" i="17" s="1"/>
  <c r="C10" i="17" l="1"/>
  <c r="O10" i="17" s="1"/>
  <c r="C12" i="17"/>
  <c r="C178" i="17"/>
  <c r="C177" i="17"/>
  <c r="C175" i="17"/>
  <c r="C174" i="17"/>
  <c r="C171" i="17"/>
  <c r="C169" i="17"/>
  <c r="C168" i="17"/>
  <c r="C167" i="17"/>
  <c r="C165" i="17"/>
  <c r="C164" i="17"/>
  <c r="C161" i="17"/>
  <c r="C159" i="17"/>
  <c r="C158" i="17"/>
  <c r="C157" i="17"/>
  <c r="C155" i="17"/>
  <c r="C154" i="17"/>
  <c r="C151" i="17"/>
  <c r="C149" i="17"/>
  <c r="C148" i="17"/>
  <c r="C147" i="17"/>
  <c r="C145" i="17"/>
  <c r="C144" i="17"/>
  <c r="C141" i="17"/>
  <c r="C136" i="17"/>
  <c r="C135" i="17"/>
  <c r="C133" i="17"/>
  <c r="C132" i="17"/>
  <c r="C138" i="17" s="1"/>
  <c r="C129" i="17"/>
  <c r="C127" i="17"/>
  <c r="C124" i="17"/>
  <c r="C121" i="17"/>
  <c r="C120" i="17"/>
  <c r="C117" i="17"/>
  <c r="C115" i="17"/>
  <c r="C114" i="17"/>
  <c r="C113" i="17"/>
  <c r="C111" i="17"/>
  <c r="C110" i="17"/>
  <c r="C107" i="17"/>
  <c r="C105" i="17"/>
  <c r="C104" i="17"/>
  <c r="C103" i="17"/>
  <c r="C101" i="17"/>
  <c r="C100" i="17"/>
  <c r="C97" i="17"/>
  <c r="C95" i="17"/>
  <c r="C94" i="17"/>
  <c r="C93" i="17"/>
  <c r="C91" i="17"/>
  <c r="C90" i="17"/>
  <c r="C87" i="17"/>
  <c r="C85" i="17"/>
  <c r="C82" i="17"/>
  <c r="C81" i="17"/>
  <c r="C79" i="17"/>
  <c r="C78" i="17"/>
  <c r="C84" i="17" s="1"/>
  <c r="C75" i="17"/>
  <c r="C73" i="17"/>
  <c r="C72" i="17"/>
  <c r="C71" i="17"/>
  <c r="C69" i="17"/>
  <c r="C68" i="17"/>
  <c r="C65" i="17"/>
  <c r="C63" i="17"/>
  <c r="O63" i="17" s="1"/>
  <c r="C62" i="17"/>
  <c r="C61" i="17"/>
  <c r="C59" i="17"/>
  <c r="C58" i="17"/>
  <c r="C55" i="17"/>
  <c r="C53" i="17"/>
  <c r="C40" i="17"/>
  <c r="C39" i="17"/>
  <c r="C37" i="17"/>
  <c r="C36" i="17"/>
  <c r="C33" i="17"/>
  <c r="C31" i="17"/>
  <c r="C50" i="17"/>
  <c r="C49" i="17"/>
  <c r="C47" i="17"/>
  <c r="C46" i="17"/>
  <c r="C52" i="17" s="1"/>
  <c r="C43" i="17"/>
  <c r="C41" i="17"/>
  <c r="C30" i="17"/>
  <c r="C29" i="17"/>
  <c r="C26" i="17"/>
  <c r="C23" i="17"/>
  <c r="C21" i="17"/>
  <c r="C130" i="17" l="1"/>
  <c r="C108" i="17"/>
  <c r="C140" i="17"/>
  <c r="O140" i="17" s="1"/>
  <c r="C98" i="17"/>
  <c r="C106" i="17"/>
  <c r="C170" i="17"/>
  <c r="C142" i="17"/>
  <c r="C118" i="17"/>
  <c r="C66" i="17"/>
  <c r="C56" i="17"/>
  <c r="C54" i="17"/>
  <c r="C34" i="17"/>
  <c r="C32" i="17"/>
  <c r="C74" i="17"/>
  <c r="C172" i="17"/>
  <c r="C162" i="17"/>
  <c r="C42" i="17"/>
  <c r="C76" i="17"/>
  <c r="C86" i="17"/>
  <c r="C128" i="17"/>
  <c r="C152" i="17"/>
  <c r="C88" i="17"/>
  <c r="C96" i="17"/>
  <c r="C116" i="17"/>
  <c r="C160" i="17"/>
  <c r="C150" i="17"/>
  <c r="C64" i="17"/>
  <c r="C44" i="17"/>
  <c r="C24" i="17"/>
  <c r="C22" i="17"/>
  <c r="O175" i="17"/>
  <c r="O173" i="17"/>
  <c r="O163" i="17"/>
  <c r="O153" i="17"/>
  <c r="O143" i="17"/>
  <c r="O131" i="17"/>
  <c r="O119" i="17"/>
  <c r="O109" i="17"/>
  <c r="O100" i="17"/>
  <c r="P104" i="17" s="1"/>
  <c r="O99" i="17"/>
  <c r="O89" i="17"/>
  <c r="O77" i="17"/>
  <c r="O67" i="17"/>
  <c r="O57" i="17"/>
  <c r="O45" i="17"/>
  <c r="O35" i="17"/>
  <c r="O25" i="17"/>
  <c r="O13" i="17"/>
  <c r="O12" i="17" l="1"/>
  <c r="O90" i="17"/>
  <c r="P94" i="17" s="1"/>
  <c r="O91" i="17"/>
  <c r="O96" i="17"/>
  <c r="Q95" i="17" s="1"/>
  <c r="O54" i="17"/>
  <c r="O78" i="17"/>
  <c r="P82" i="17" s="1"/>
  <c r="O133" i="17"/>
  <c r="O154" i="17"/>
  <c r="P158" i="17" s="1"/>
  <c r="O161" i="17"/>
  <c r="O36" i="17"/>
  <c r="P40" i="17" s="1"/>
  <c r="O37" i="17"/>
  <c r="O46" i="17"/>
  <c r="P50" i="17" s="1"/>
  <c r="O47" i="17"/>
  <c r="O110" i="17"/>
  <c r="P114" i="17" s="1"/>
  <c r="O128" i="17"/>
  <c r="O160" i="17"/>
  <c r="O64" i="17"/>
  <c r="O129" i="17"/>
  <c r="O144" i="17"/>
  <c r="P148" i="17" s="1"/>
  <c r="O145" i="17"/>
  <c r="O43" i="17"/>
  <c r="O56" i="17"/>
  <c r="O55" i="17"/>
  <c r="O58" i="17"/>
  <c r="P62" i="17" s="1"/>
  <c r="O106" i="17"/>
  <c r="O111" i="17"/>
  <c r="O117" i="17"/>
  <c r="O155" i="17"/>
  <c r="O11" i="17"/>
  <c r="O14" i="17"/>
  <c r="P20" i="17" s="1"/>
  <c r="O15" i="17"/>
  <c r="O26" i="17"/>
  <c r="P30" i="17" s="1"/>
  <c r="O32" i="17"/>
  <c r="O31" i="17"/>
  <c r="O33" i="17"/>
  <c r="O42" i="17"/>
  <c r="O41" i="17"/>
  <c r="O53" i="17"/>
  <c r="O59" i="17"/>
  <c r="O73" i="17"/>
  <c r="O75" i="17"/>
  <c r="O87" i="17"/>
  <c r="O98" i="17"/>
  <c r="Q97" i="17" s="1"/>
  <c r="O97" i="17"/>
  <c r="O116" i="17"/>
  <c r="O120" i="17"/>
  <c r="O132" i="17"/>
  <c r="P136" i="17" s="1"/>
  <c r="O88" i="17"/>
  <c r="O95" i="17"/>
  <c r="O142" i="17"/>
  <c r="O141" i="17"/>
  <c r="O172" i="17"/>
  <c r="O85" i="17"/>
  <c r="O22" i="17"/>
  <c r="O21" i="17"/>
  <c r="O23" i="17"/>
  <c r="O27" i="17"/>
  <c r="O65" i="17"/>
  <c r="O68" i="17"/>
  <c r="P72" i="17" s="1"/>
  <c r="O69" i="17"/>
  <c r="O101" i="17"/>
  <c r="O108" i="17"/>
  <c r="O107" i="17"/>
  <c r="O127" i="17"/>
  <c r="O139" i="17"/>
  <c r="O152" i="17"/>
  <c r="O169" i="17"/>
  <c r="O171" i="17"/>
  <c r="O174" i="17"/>
  <c r="P178" i="17" s="1"/>
  <c r="O79" i="17"/>
  <c r="O105" i="17"/>
  <c r="O115" i="17"/>
  <c r="O121" i="17"/>
  <c r="O149" i="17"/>
  <c r="O159" i="17"/>
  <c r="O162" i="17"/>
  <c r="O165" i="17"/>
  <c r="O151" i="17"/>
  <c r="O164" i="17"/>
  <c r="P168" i="17" s="1"/>
  <c r="O76" i="17"/>
  <c r="P124" i="17" l="1"/>
  <c r="P126" i="17"/>
  <c r="Q9" i="17"/>
  <c r="P18" i="17"/>
  <c r="O180" i="17" s="1"/>
  <c r="Q151" i="17"/>
  <c r="Q141" i="17"/>
  <c r="P138" i="17"/>
  <c r="P52" i="17"/>
  <c r="P84" i="17"/>
  <c r="Q11" i="17"/>
  <c r="Q63" i="17"/>
  <c r="Q41" i="17"/>
  <c r="Q21" i="17"/>
  <c r="Q31" i="17"/>
  <c r="Q107" i="17"/>
  <c r="Q53" i="17"/>
  <c r="Q87" i="17"/>
  <c r="Q105" i="17"/>
  <c r="Q139" i="17"/>
  <c r="Q115" i="17"/>
  <c r="Q75" i="17"/>
  <c r="O118" i="17"/>
  <c r="Q117" i="17" s="1"/>
  <c r="O44" i="17"/>
  <c r="Q43" i="17" s="1"/>
  <c r="O66" i="17"/>
  <c r="Q65" i="17" s="1"/>
  <c r="Q55" i="17"/>
  <c r="O170" i="17"/>
  <c r="Q169" i="17" s="1"/>
  <c r="Q127" i="17"/>
  <c r="O86" i="17"/>
  <c r="Q85" i="17" s="1"/>
  <c r="Q159" i="17"/>
  <c r="O150" i="17"/>
  <c r="Q149" i="17" s="1"/>
  <c r="O130" i="17"/>
  <c r="Q129" i="17" s="1"/>
  <c r="O74" i="17"/>
  <c r="Q73" i="17" s="1"/>
  <c r="O24" i="17"/>
  <c r="Q23" i="17" s="1"/>
  <c r="O34" i="17"/>
  <c r="Q33" i="17" s="1"/>
  <c r="Q171" i="17"/>
  <c r="Q161" i="17"/>
  <c r="O181" i="17" l="1"/>
</calcChain>
</file>

<file path=xl/sharedStrings.xml><?xml version="1.0" encoding="utf-8"?>
<sst xmlns="http://schemas.openxmlformats.org/spreadsheetml/2006/main" count="15812" uniqueCount="3971">
  <si>
    <t>indicator</t>
  </si>
  <si>
    <t>หมวด A: ภาพรวมคุณภาพของโรงพยาบาล</t>
  </si>
  <si>
    <t>A01. อัตราตายผู้ป่วยในอย่างหยาบ (Crude Death Rate)</t>
  </si>
  <si>
    <t>A02. อัตราป่วยตายที่เกิดจากการบาดเจ็บจากอุบัติเหตุขนส่งทางบก (Land Transport Accident Case Mortality Rate)</t>
  </si>
  <si>
    <t>A03. อัตราป่วยตายด้วยโรคมะเร็ง (Cancer Case Fatality Rate)</t>
  </si>
  <si>
    <t>A04. อัตราป่วยตายด้วยโรคกล้ามเนื้อหัวใจตายเฉียบพลัน (Acute Myocardial Infarction Case Fatality Rate)</t>
  </si>
  <si>
    <t>A05. อัตราป่วยตายด้วยโรคไข้เลือดออก (Dengue Case Fatality Rate)</t>
  </si>
  <si>
    <t>A06. อัตราป่วยตายด้วยโรคภูมิคุ้มกันบกพร่อง (HIV Case Fatality Rate)</t>
  </si>
  <si>
    <t>A07. อัตราป่วยตายด้วยโรคปอดบวมในเด็ก 0 - 5 ปี (Pneumonia Case Fatality Rate in 0-5 year)</t>
  </si>
  <si>
    <t>A08. อัตราการรับผู้ป่วยในซ้ำใน 28 วัน (Re-Admission Rate)</t>
  </si>
  <si>
    <t>A09. อัตราตายในผู้ป่วยที่มีภาวะติดเชื้อในกระแสโลหิต (Septicemia Mortality Rate)</t>
  </si>
  <si>
    <t>A10. อัตราตายในผู้ป่วยที่ทำการผ่าตัดเปิดกะโหลกศีรษะ  (Craniotomy Mortality Rate)</t>
  </si>
  <si>
    <t>A11. อัตราตายของผู้ป่วยโรคหลอดเลือดสมอง( Acute ALLTRIM(STRoke Mortality Rate)</t>
  </si>
  <si>
    <t>A12. อัตราตายของผู้ป่วยที่มีภาวะเลือดออกในระบบทางเดินอาหารส่วนต้น (Upper GI Hemorrhage Mortality Rate) ยกเว้นที่เกี่ยวข้องทางสูติกรรมและทารกแรกเกิด</t>
  </si>
  <si>
    <t>A13. จำนวนผู้ป่วยสูงอายุที่ได้รับการผ่าตัดไส้ติ่งชนิดไม่อักเสบ (Incidental Appendectomy in Elderly Volume)</t>
  </si>
  <si>
    <t>A14. อัตราการเกิดภาวะโพแทสเซียมต่ำ (Hypokalaemia Rate)</t>
  </si>
  <si>
    <t>A15. อัตราการเกิดภาวะโซเดียมต่ำ (Hyponatraemia Rate)</t>
  </si>
  <si>
    <t>A16. ค่าฐานนิยมของระยะเวลาการรอผ่าตัดในผู้ป่วยไส้ติ่งอักเสบเฉียบพลัน (Mode of Waiting time for Appendectomy in Acute Appendicitis)</t>
  </si>
  <si>
    <t>A17. ค่าฐานนิยมของระยะเวลาการรอผ่าตัดสมองของผู้ป่วยบาดเจ็บทางสมอง (Waiting time for Craniotomy)</t>
  </si>
  <si>
    <t>หมวด B: ภาพรวมคุณภาพของโรงพยาบาล ด้านการดูแลสุขภาพแม่และเด็ก</t>
  </si>
  <si>
    <t>B01. อัตราตายของมารดา (Maternal Mortality Rate)</t>
  </si>
  <si>
    <t>B02. อัตราตายทารกแรกเกิดระยะต้น (Early Neonatal Mortality Rate)</t>
  </si>
  <si>
    <t>B03. อัตราเกิดไร้ชีพ (Stillbirth Rate)</t>
  </si>
  <si>
    <t>B04. อัตราการเกิดภาวะขาดอากาศในทารกแรกเกิด (Birth Asphyxia Rate)</t>
  </si>
  <si>
    <t>B05. อัตราทารกแรกเกิดน้ำหนักน้อย (Low Birth Weight Rate)</t>
  </si>
  <si>
    <t>B06. การผ่าท้องคลอด (Cesarean Section Rate)</t>
  </si>
  <si>
    <t>B07. อัตราการฉีกขาดของฝีเย็บจากการคลอด (Rate of Perineal Laceration  During Delivery)</t>
  </si>
  <si>
    <t>หมวด C: ภาพรวมศักยภาพของโรงพยาบาล</t>
  </si>
  <si>
    <t>C01. ค่าน้ำหนักสัมพัทธ์เฉลี่ย (Average RW : CMI)</t>
  </si>
  <si>
    <t>C02. ค่าน้ำหนักสัมพัทธ์ที่ปรับค่าแล้วเฉลี่ย (Average Adjusted RW : CMI)</t>
  </si>
  <si>
    <t>C03. อัตราผู้ป่วยในที่มีความซับซ้อนทางการรักษา</t>
  </si>
  <si>
    <t>C04. อัตราตายของผู้ป่วยในที่มีความซับซ้อนทางการรักษา</t>
  </si>
  <si>
    <t>C05. ค่ารักษาพยาบาลเฉลี่ยต่อหนึ่งหน่วยน้ำหนักสัมพัทธ์ที่ปรับค่าแล้วของผู้ป่วยใน</t>
  </si>
  <si>
    <t>C06. ผู้ป่วยที่มีค่าน้ำหนักสัมพัทธ์มากกว่า 3</t>
  </si>
  <si>
    <t>C07. ผู้ป่วยที่มีค่าน้ำหนักสัมพัทธ์น้อยกว่า 0.5</t>
  </si>
  <si>
    <t>C08. อัตราผู้ป่วย 5 อันดับกลุ่มโรคของประเทศ (5 Most Common DRGs)</t>
  </si>
  <si>
    <t>C09. จำนวนกลุ่มวินิจฉัยโรคร่วม (DRGs)</t>
  </si>
  <si>
    <t>หมวด D: ภาพรวมประสิทธิภาพของโรงพยาบาล</t>
  </si>
  <si>
    <t>D01. อัตราการครองเตียง (Bed Occupancy Rate)</t>
  </si>
  <si>
    <t>D02. อัตราการใช้เตียง (Bed Turnover Rate)</t>
  </si>
  <si>
    <t>D03. วันนอนโรงพยาบาลเทียบวันนอนมาตรฐาน</t>
  </si>
  <si>
    <t>D04. ผู้ป่วยที่มีวันนอนวันเดียว (Same Day Case Rate)</t>
  </si>
  <si>
    <t>D05. ผู้ป่วยผ่าตัดที่มีวันนอนวันเดียว (Same Day Surgery Case Rate)</t>
  </si>
  <si>
    <t>หมวด E: ภาพรวมความเป็นธรรมของโรงพยาบาล</t>
  </si>
  <si>
    <t>E01. ค่าน้ำหนักสัมพัทธ์เฉลี่ยรายสิทธิ : ข้าราชการ</t>
  </si>
  <si>
    <t>E01. ค่าน้ำหนักสัมพัทธ์เฉลี่ยรายสิทธิ : ประกันสังคม</t>
  </si>
  <si>
    <t>E01. ค่าน้ำหนักสัมพัทธ์เฉลี่ยรายสิทธิ : ประกันสุขภาพถ้วนหน้า</t>
  </si>
  <si>
    <t>E01. ค่าน้ำหนักสัมพัทธ์เฉลี่ยรายสิทธิ : อื่นๆ</t>
  </si>
  <si>
    <t>E01. ค่าน้ำหนักสัมพัทธ์เฉลี่ยรายสิทธิ : ทั้งหมด</t>
  </si>
  <si>
    <t>E02. วันนอนเฉลี่ยรายสิทธิ : ข้าราชการ</t>
  </si>
  <si>
    <t>E02. วันนอนเฉลี่ยรายสิทธิ : ประกันสังคม</t>
  </si>
  <si>
    <t>E02. วันนอนเฉลี่ยรายสิทธิ : ประกันสุขภาพถ้วนหน้า</t>
  </si>
  <si>
    <t>E02. วันนอนเฉลี่ยรายสิทธิ : อื่นๆ</t>
  </si>
  <si>
    <t>E02. วันนอนเฉลี่ยรายสิทธิ : ทั้งหมด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</si>
  <si>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ข้าราชการ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</si>
  <si>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ประกันสังคม</t>
  </si>
  <si>
    <t>E03. ค่ารักษาพยาบาลเฉลี่ยต่อหนึ่งหน่วยน้ำหนักสัมพัทธ์ที่ปรับค่าแล้วของผู้ป่วยในรายสิทธิ: ประกันสุขภาพถ้วนหน้า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</si>
  <si>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อื่นๆ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</si>
  <si>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ทั้งหมด</t>
  </si>
  <si>
    <t>E04. อัตราการผ่าท้องคลอดรายสิทธิ : ข้าราชการ</t>
  </si>
  <si>
    <t>E04. อัตราการผ่าท้องคลอดรายสิทธิ : ประกันสังคม</t>
  </si>
  <si>
    <t>E04. อัตราการผ่าท้องคลอดรายสิทธิ : ประกันสุขภาพถ้วนหน้า</t>
  </si>
  <si>
    <t>E04. อัตราการผ่าท้องคลอดรายสิทธิ : อื่นๆ</t>
  </si>
  <si>
    <t>E04. อัตราการผ่าท้องคลอดรายสิทธิ : ทั้งหมด</t>
  </si>
  <si>
    <t>E05. อัตราการผ่าตัดใส่เลนส์แก้วตาเทียมในผู้ป่วย Cataract รายสิทธิ : ข้าราชการ</t>
  </si>
  <si>
    <t>E05. อัตราการผ่าตัดใส่เลนส์แก้วตาเทียมในผู้ป่วย Cataract รายสิทธิ : ประกันสังคม</t>
  </si>
  <si>
    <t>E05. อัตราการผ่าตัดใส่เลนส์แก้วตาเทียมในผู้ป่วย Cataract รายสิทธิ : ประกันสุขภาพถ้วนหน้า</t>
  </si>
  <si>
    <t>E05. อัตราการผ่าตัดใส่เลนส์แก้วตาเทียมในผู้ป่วย Cataract รายสิทธิ : อื่นๆ</t>
  </si>
  <si>
    <t>E05. อัตราการผ่าตัดใส่เลนส์แก้วตาเทียมในผู้ป่วย Cataract รายสิทธิ : ทั้งหมด</t>
  </si>
  <si>
    <t>หมวด F: คุณภาพประสิทธิภาพการส่งต่อ Refer</t>
  </si>
  <si>
    <t>F01. สัดส่วนผู้ป่วยในส่งต่อ (รับเข้า)</t>
  </si>
  <si>
    <t>F02. ค่าน้ำหนักสัมพัทธ์ (RW) เฉลี่ยของผู้ป่วยในส่งต่อ (รับเข้า)</t>
  </si>
  <si>
    <t>F03. สัดส่วนผู้ป่วยในส่งต่อ (รับเข้า) ข้ามจังหวัด</t>
  </si>
  <si>
    <t>F04. ค่าน้ำหนักสัมพัทธ์ (RW) เฉลี่ยผู้ป่วยในส่งต่อ (รับเข้า) ข้ามจังหวัด</t>
  </si>
  <si>
    <t>F05. สัดส่วนผู้ป่วยในส่งต่อ (ส่งออก)</t>
  </si>
  <si>
    <t>F06. ค่าน้ำหนักสัมพัทธ์ (RW) เฉลี่ยของผู้ป่วยส่งต่อ (ส่งออก)</t>
  </si>
  <si>
    <t>F07. ค่ารักษาพยาบาลเฉลี่ยของผู้ป่วยในส่งต่อ (รับเข้า) ต่อหนึ่งหน่วยน้ำหนักสัมพัทธ์ที่ปรับค่าแล้ว (Adjusted RW)</t>
  </si>
  <si>
    <t>F08. ค่ารักษาพยาบาลเฉลี่ยของผู้ป่วยในส่งต่อ (ส่งออก) ต่อหนึ่งหน่วยน้ำหนักสัมพัทธ์ที่ปรับค่าแล้ว (Adjusted RW)</t>
  </si>
  <si>
    <t>F09. อัตราส่วนค่าน้ำหนักสัมพัทธ์ (RW) ผู้ป่วยส่งต่อ (รับเข้า) ต่อค่าน้ำหนักสัมพัทธ์ (RW) ผู้ป่วยส่งต่อ (ส่งออก)</t>
  </si>
  <si>
    <t/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</si>
  <si>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</si>
  <si>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</si>
  <si>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</si>
  <si>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</si>
  <si>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</si>
  <si>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</si>
  <si>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</si>
  <si>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</si>
  <si>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</si>
  <si>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</si>
  <si>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</si>
  <si>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</si>
  <si>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</si>
  <si>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</si>
  <si>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</si>
  <si>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</si>
  <si>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รายการ</t>
  </si>
  <si>
    <t>รวม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</si>
  <si>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</si>
  <si>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</si>
  <si>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</si>
  <si>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</si>
  <si>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</si>
  <si>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</si>
  <si>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</si>
  <si>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อัตราครองเตียง</t>
  </si>
  <si>
    <t>อัตราใช้เตียง</t>
  </si>
  <si>
    <t>นำเข้าข้อมูล</t>
  </si>
  <si>
    <t>0.00</t>
  </si>
  <si>
    <t>วิเคราะห์จำนวนเตียงจริง</t>
  </si>
  <si>
    <t>ไม่ผ่านการนำเข้า</t>
  </si>
  <si>
    <t>ไม่สามารถจัดกลุ่ม DRGได้(ERROR)</t>
  </si>
  <si>
    <t>ข้อมูลมีความบกพร่อง(warn)</t>
  </si>
  <si>
    <t>เกณฑ์เป้าหมาย Service plan</t>
  </si>
  <si>
    <t>วันนอน</t>
  </si>
  <si>
    <t>CMI = ค่าน้ำหนักสัมพัทธ์(RW)ของผู้ป่วยใน/จำนวนผู้ป่วยใน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</si>
  <si>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</si>
  <si>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</si>
  <si>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เตียงขึ้นทะเบียน 522</t>
  </si>
  <si>
    <t>เตียงจริง 30</t>
  </si>
  <si>
    <t>เตียงขึ้นทะเบียน 60</t>
  </si>
  <si>
    <t>สมเด็จ ฯ</t>
  </si>
  <si>
    <t>เตียงจริง 10</t>
  </si>
  <si>
    <t>เตียงจริง 180</t>
  </si>
  <si>
    <t xml:space="preserve">วิเคราะห์ข้อมูล ค่าน้ำหนักสัมพัทธ์ CMI เกณฑ์เป้าหมาย Service plan ระดับ A = 1.6   ระดับ M1 = 1  ระดับ M2 = 0.8  ระดับ F2 = 0.6  ระดับ F3 = 0.6   </t>
  </si>
  <si>
    <r>
      <t xml:space="preserve">ในกรณีที่มีค่า CMI </t>
    </r>
    <r>
      <rPr>
        <sz val="17"/>
        <color rgb="FFFF00FF"/>
        <rFont val="TH SarabunPSK"/>
        <family val="2"/>
      </rPr>
      <t>อยู่ในช่วงหรือสูงกว่า</t>
    </r>
    <r>
      <rPr>
        <sz val="17"/>
        <color theme="1"/>
        <rFont val="TH SarabunPSK"/>
        <family val="2"/>
        <charset val="222"/>
      </rPr>
      <t>ค่าดัชนีดังกล่าว ถือว่ามีการใช้ทรัพยากรที่มีประสิทธิภาพ
เนื่องจากมีการคัดเลือกผู้ป่วยที่เหมาะสมและ/หรือมีศักยภาพในการรักษาผู้ป่วยที่มีความซับซ้อน</t>
    </r>
  </si>
  <si>
    <r>
      <rPr>
        <b/>
        <u/>
        <sz val="17"/>
        <rFont val="TH SarabunPSK"/>
        <family val="2"/>
      </rPr>
      <t>วิเคราะห์อัตราการใช้เตียงเตียง</t>
    </r>
    <r>
      <rPr>
        <sz val="17"/>
        <color rgb="FFFF0000"/>
        <rFont val="TH SarabunPSK"/>
        <family val="2"/>
      </rPr>
      <t xml:space="preserve"> </t>
    </r>
    <r>
      <rPr>
        <sz val="17"/>
        <rFont val="TH SarabunPSK"/>
        <family val="2"/>
      </rPr>
      <t>-</t>
    </r>
    <r>
      <rPr>
        <sz val="17"/>
        <color rgb="FFFF0000"/>
        <rFont val="TH SarabunPSK"/>
        <family val="2"/>
      </rPr>
      <t>สูงกว่าค่าเฉลี่ยของกลุ่ม</t>
    </r>
    <r>
      <rPr>
        <sz val="17"/>
        <rFont val="TH SarabunPSK"/>
        <family val="2"/>
      </rPr>
      <t xml:space="preserve">   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t>
    </r>
    <r>
      <rPr>
        <sz val="17"/>
        <color rgb="FFFF0000"/>
        <rFont val="TH SarabunPSK"/>
        <family val="2"/>
      </rPr>
      <t xml:space="preserve">
</t>
    </r>
  </si>
  <si>
    <r>
      <rPr>
        <sz val="11"/>
        <color rgb="FFFF0000"/>
        <rFont val="Calibri"/>
        <family val="2"/>
      </rPr>
      <t>ต่ำกว่าค่าเฉลี่ยของกลุ่ม</t>
    </r>
    <r>
      <rPr>
        <sz val="11"/>
        <color rgb="FF000000"/>
        <rFont val="Calibri"/>
        <family val="2"/>
      </rPr>
      <t xml:space="preserve"> อาจหมายถึง  </t>
    </r>
    <r>
      <rPr>
        <sz val="11"/>
        <color rgb="FF000000"/>
        <rFont val="Tahoma"/>
        <family val="2"/>
      </rPr>
      <t xml:space="preserve"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t>
    </r>
  </si>
  <si>
    <t>วิเคราะห์จำนวนเตียงจริง 59</t>
  </si>
  <si>
    <t>วิเคราะห์จำนวนเตียง กระทรวง</t>
  </si>
  <si>
    <t>วันนอนเฉลี่ย</t>
  </si>
  <si>
    <t>ดัชนีชี้วัดจากข้อมูลผู้ป่วยในที่ใช้จัดทำกลุ่มวินิจฉัยโรคร่วม(DRGs) ตุลาคม 58</t>
  </si>
  <si>
    <t>ดัชนีชี้วัดจากข้อมูลผู้ป่วยในที่ใช้จัดทำกลุ่มวินิจฉัยโรคร่วม(DRGs) พฤศจิกายน 2558</t>
  </si>
  <si>
    <t>ดัชนีชี้วัดจากข้อมูลผู้ป่วยในที่ใช้จัดทำกลุ่มวินิจฉัยโรคร่วม(DRGs) ธันวาคม 2558</t>
  </si>
  <si>
    <t>ดัชนีชี้วัดจากข้อมูลผู้ป่วยในที่ใช้จัดทำกลุ่มวินิจฉัยโรคร่วม(DRGs) มกราคม 2559</t>
  </si>
  <si>
    <t>ดัชนีชี้วัดจากข้อมูลผู้ป่วยในที่ใช้จัดทำกลุ่มวินิจฉัยโรคร่วม(DRGs) กุมภาพันธ์ 2559</t>
  </si>
  <si>
    <t>ดัชนีชี้วัดจากข้อมูลผู้ป่วยในที่ใช้จัดทำกลุ่มวินิจฉัยโรคร่วม(DRGs) มีนาคม 2559</t>
  </si>
  <si>
    <t>ดัชนีชี้วัดจากข้อมูลผู้ป่วยในที่ใช้จัดทำกลุ่มวินิจฉัยโรคร่วม(DRGs) เมษายน 2559</t>
  </si>
  <si>
    <t>ดัชนีชี้วัดจากข้อมูลผู้ป่วยในที่ใช้จัดทำกลุ่มวินิจฉัยโรคร่วม(DRGs) พฤษภาคม 2559</t>
  </si>
  <si>
    <t>ดัชนีชี้วัดจากข้อมูลผู้ป่วยในที่ใช้จัดทำกลุ่มวินิจฉัยโรคร่วม(DRGs) มิถุนายน 2559</t>
  </si>
  <si>
    <t>ดัชนีชี้วัดจากข้อมูลผู้ป่วยในที่ใช้จัดทำกลุ่มวินิจฉัยโรคร่วม(DRGs) กรกฏาคม 2559</t>
  </si>
  <si>
    <t>ดัชนีชี้วัดจากข้อมูลผู้ป่วยในที่ใช้จัดทำกลุ่มวินิจฉัยโรคร่วม(DRGs) สิงหาคม 2559</t>
  </si>
  <si>
    <t>ดัชนีชี้วัดจากข้อมูลผู้ป่วยในที่ใช้จัดทำกลุ่มวินิจฉัยโรคร่วม(DRGs) กันยายน 2559</t>
  </si>
  <si>
    <t>4.26</t>
  </si>
  <si>
    <t>6.82</t>
  </si>
  <si>
    <t>11.76</t>
  </si>
  <si>
    <t>14.47</t>
  </si>
  <si>
    <t>14.29</t>
  </si>
  <si>
    <t>0.97</t>
  </si>
  <si>
    <t>2.88</t>
  </si>
  <si>
    <t>48.28</t>
  </si>
  <si>
    <t>20.83</t>
  </si>
  <si>
    <t>17.39</t>
  </si>
  <si>
    <t>2</t>
  </si>
  <si>
    <t>7.78</t>
  </si>
  <si>
    <t>4.45</t>
  </si>
  <si>
    <t>0.5</t>
  </si>
  <si>
    <t>6.24</t>
  </si>
  <si>
    <t>12.47</t>
  </si>
  <si>
    <t>7.69</t>
  </si>
  <si>
    <t>51.77</t>
  </si>
  <si>
    <t>0.21</t>
  </si>
  <si>
    <t>1.3229</t>
  </si>
  <si>
    <t>1.3199</t>
  </si>
  <si>
    <t>15.67</t>
  </si>
  <si>
    <t>20.25</t>
  </si>
  <si>
    <t>13058.53</t>
  </si>
  <si>
    <t>0.10</t>
  </si>
  <si>
    <t>0.38</t>
  </si>
  <si>
    <t>0.29</t>
  </si>
  <si>
    <t>25.02</t>
  </si>
  <si>
    <t>1.06</t>
  </si>
  <si>
    <t>103.50</t>
  </si>
  <si>
    <t>16.43</t>
  </si>
  <si>
    <t>1.6773</t>
  </si>
  <si>
    <t>0.8459</t>
  </si>
  <si>
    <t>1.4926</t>
  </si>
  <si>
    <t>0.9597</t>
  </si>
  <si>
    <t>6.23</t>
  </si>
  <si>
    <t>3.76</t>
  </si>
  <si>
    <t>4.93</t>
  </si>
  <si>
    <t>3.47</t>
  </si>
  <si>
    <t>4.64</t>
  </si>
  <si>
    <t>18241.16</t>
  </si>
  <si>
    <t>13068.68</t>
  </si>
  <si>
    <t>12456.27</t>
  </si>
  <si>
    <t>11192.52</t>
  </si>
  <si>
    <t>80.00</t>
  </si>
  <si>
    <t>73.68</t>
  </si>
  <si>
    <t>45.64</t>
  </si>
  <si>
    <t>51.74</t>
  </si>
  <si>
    <t>51.02</t>
  </si>
  <si>
    <t>32.22</t>
  </si>
  <si>
    <t>3.33</t>
  </si>
  <si>
    <t>61.11</t>
  </si>
  <si>
    <t>100.00</t>
  </si>
  <si>
    <t>0.17</t>
  </si>
  <si>
    <t>2.2356</t>
  </si>
  <si>
    <t>2.4790</t>
  </si>
  <si>
    <t>0.04</t>
  </si>
  <si>
    <t>2.2143</t>
  </si>
  <si>
    <t>13178.10</t>
  </si>
  <si>
    <t>15110.24</t>
  </si>
  <si>
    <t>3.82</t>
  </si>
  <si>
    <t>33.33</t>
  </si>
  <si>
    <t>0</t>
  </si>
  <si>
    <t>0.07</t>
  </si>
  <si>
    <t>0.52</t>
  </si>
  <si>
    <t>0.37</t>
  </si>
  <si>
    <t>5.00</t>
  </si>
  <si>
    <t>16.67</t>
  </si>
  <si>
    <t>0.0000</t>
  </si>
  <si>
    <t>0.02</t>
  </si>
  <si>
    <t>40.00</t>
  </si>
  <si>
    <t>0.48</t>
  </si>
  <si>
    <t>3.95</t>
  </si>
  <si>
    <t>2.00</t>
  </si>
  <si>
    <t>3.89</t>
  </si>
  <si>
    <t>2.58</t>
  </si>
  <si>
    <t>0.06</t>
  </si>
  <si>
    <t>1.15</t>
  </si>
  <si>
    <t>10.34</t>
  </si>
  <si>
    <t>3.45</t>
  </si>
  <si>
    <t>0.5229</t>
  </si>
  <si>
    <t>0.01</t>
  </si>
  <si>
    <t>0.66</t>
  </si>
  <si>
    <t>0.60</t>
  </si>
  <si>
    <t>2.04</t>
  </si>
  <si>
    <t>3.00</t>
  </si>
  <si>
    <t>3.27</t>
  </si>
  <si>
    <t>3.21</t>
  </si>
  <si>
    <t>3.77</t>
  </si>
  <si>
    <t>0.03</t>
  </si>
  <si>
    <t>0.41</t>
  </si>
  <si>
    <t>2.20</t>
  </si>
  <si>
    <t>0.05</t>
  </si>
  <si>
    <t>1.02</t>
  </si>
  <si>
    <t>17.95</t>
  </si>
  <si>
    <t>0.54</t>
  </si>
  <si>
    <t>0.30</t>
  </si>
  <si>
    <t>4.78</t>
  </si>
  <si>
    <t>1.08</t>
  </si>
  <si>
    <t>206.35</t>
  </si>
  <si>
    <t>4.62</t>
  </si>
  <si>
    <t>2.78</t>
  </si>
  <si>
    <t>4.88</t>
  </si>
  <si>
    <t>12.20</t>
  </si>
  <si>
    <t>7.32</t>
  </si>
  <si>
    <t>0.61</t>
  </si>
  <si>
    <t>1.00</t>
  </si>
  <si>
    <t>1.43</t>
  </si>
  <si>
    <t>4.10</t>
  </si>
  <si>
    <t>2.22</t>
  </si>
  <si>
    <t>0.7326</t>
  </si>
  <si>
    <t>6.15</t>
  </si>
  <si>
    <t>5.13</t>
  </si>
  <si>
    <t>10.77</t>
  </si>
  <si>
    <t>9.52</t>
  </si>
  <si>
    <t>3.96</t>
  </si>
  <si>
    <t>6.43</t>
  </si>
  <si>
    <t>1.13</t>
  </si>
  <si>
    <t>0.6294</t>
  </si>
  <si>
    <t>3.57</t>
  </si>
  <si>
    <t>3.17</t>
  </si>
  <si>
    <t>3.64</t>
  </si>
  <si>
    <t>83.93</t>
  </si>
  <si>
    <t>5.42</t>
  </si>
  <si>
    <t>5.73</t>
  </si>
  <si>
    <t>30.00</t>
  </si>
  <si>
    <t>2.90</t>
  </si>
  <si>
    <t>25.00</t>
  </si>
  <si>
    <t>6.00</t>
  </si>
  <si>
    <t>11.11</t>
  </si>
  <si>
    <t>200.00</t>
  </si>
  <si>
    <t>15.00</t>
  </si>
  <si>
    <t>1.14</t>
  </si>
  <si>
    <t>1.29</t>
  </si>
  <si>
    <t>2.50</t>
  </si>
  <si>
    <t>5.56</t>
  </si>
  <si>
    <t>20.00</t>
  </si>
  <si>
    <t>0.99</t>
  </si>
  <si>
    <t>0.6200</t>
  </si>
  <si>
    <t>1.50</t>
  </si>
  <si>
    <t>32.43</t>
  </si>
  <si>
    <t>4.76</t>
  </si>
  <si>
    <t>41.94</t>
  </si>
  <si>
    <t>27.59</t>
  </si>
  <si>
    <t>8.96</t>
  </si>
  <si>
    <t>0.77</t>
  </si>
  <si>
    <t>35.38</t>
  </si>
  <si>
    <t>1.1016</t>
  </si>
  <si>
    <t>1.1025</t>
  </si>
  <si>
    <t>16.37</t>
  </si>
  <si>
    <t>29.73</t>
  </si>
  <si>
    <t>13837.65</t>
  </si>
  <si>
    <t>0.08</t>
  </si>
  <si>
    <t>0.44</t>
  </si>
  <si>
    <t>11.22</t>
  </si>
  <si>
    <t>82.04</t>
  </si>
  <si>
    <t>4.63</t>
  </si>
  <si>
    <t>1.32</t>
  </si>
  <si>
    <t>104.44</t>
  </si>
  <si>
    <t>4.80</t>
  </si>
  <si>
    <t>1.3942</t>
  </si>
  <si>
    <t>0.8102</t>
  </si>
  <si>
    <t>1.3034</t>
  </si>
  <si>
    <t>0.6126</t>
  </si>
  <si>
    <t>10.03</t>
  </si>
  <si>
    <t>3.72</t>
  </si>
  <si>
    <t>5.49</t>
  </si>
  <si>
    <t>4.21</t>
  </si>
  <si>
    <t>5.29</t>
  </si>
  <si>
    <t>24951.58</t>
  </si>
  <si>
    <t>12884.81</t>
  </si>
  <si>
    <t>13015.23</t>
  </si>
  <si>
    <t>11592.85</t>
  </si>
  <si>
    <t>31.11</t>
  </si>
  <si>
    <t>38.33</t>
  </si>
  <si>
    <t>35.00</t>
  </si>
  <si>
    <t>36.22</t>
  </si>
  <si>
    <t>2.4231</t>
  </si>
  <si>
    <t>10873.66</t>
  </si>
  <si>
    <t xml:space="preserve">CMI </t>
  </si>
  <si>
    <t>60(45)</t>
  </si>
  <si>
    <t>0.50</t>
  </si>
  <si>
    <t>0.28</t>
  </si>
  <si>
    <t>4.82</t>
  </si>
  <si>
    <t>5.82</t>
  </si>
  <si>
    <t>1.10</t>
  </si>
  <si>
    <t>3.90</t>
  </si>
  <si>
    <t>2.61</t>
  </si>
  <si>
    <t>3.62</t>
  </si>
  <si>
    <t>เตียงจริง 528</t>
  </si>
  <si>
    <t>เตียงจริง 45</t>
  </si>
  <si>
    <t>เตียงจริง 48</t>
  </si>
  <si>
    <t>เตียงจริง 34</t>
  </si>
  <si>
    <t>0.39</t>
  </si>
  <si>
    <t>50.00</t>
  </si>
  <si>
    <t>3.15</t>
  </si>
  <si>
    <t>5.51</t>
  </si>
  <si>
    <t>2.36</t>
  </si>
  <si>
    <t>8.07</t>
  </si>
  <si>
    <t>4.30</t>
  </si>
  <si>
    <t>3.75</t>
  </si>
  <si>
    <t>1.16</t>
  </si>
  <si>
    <t>4.65</t>
  </si>
  <si>
    <t>14.20</t>
  </si>
  <si>
    <t>4.17</t>
  </si>
  <si>
    <t>0.56</t>
  </si>
  <si>
    <t>5.43</t>
  </si>
  <si>
    <t>1.41</t>
  </si>
  <si>
    <t>4.70</t>
  </si>
  <si>
    <t>3.80</t>
  </si>
  <si>
    <t>0.5871</t>
  </si>
  <si>
    <t>5.20</t>
  </si>
  <si>
    <t>5.08</t>
  </si>
  <si>
    <t>3.12</t>
  </si>
  <si>
    <t>3.28</t>
  </si>
  <si>
    <t>4.18</t>
  </si>
  <si>
    <t>7.55</t>
  </si>
  <si>
    <t>3.10</t>
  </si>
  <si>
    <t>8.82</t>
  </si>
  <si>
    <t>9.09</t>
  </si>
  <si>
    <t>7.28</t>
  </si>
  <si>
    <t>1.19</t>
  </si>
  <si>
    <t>9.17</t>
  </si>
  <si>
    <t>6.42</t>
  </si>
  <si>
    <t>48.62</t>
  </si>
  <si>
    <t>1.2268</t>
  </si>
  <si>
    <t>1.2271</t>
  </si>
  <si>
    <t>16.11</t>
  </si>
  <si>
    <t>13848.45</t>
  </si>
  <si>
    <t>0.09</t>
  </si>
  <si>
    <t>0.25</t>
  </si>
  <si>
    <t>11.06</t>
  </si>
  <si>
    <t>78.02</t>
  </si>
  <si>
    <t>4.37</t>
  </si>
  <si>
    <t>1.25</t>
  </si>
  <si>
    <t>120.87</t>
  </si>
  <si>
    <t>7.63</t>
  </si>
  <si>
    <t>1.2905</t>
  </si>
  <si>
    <t>0.9991</t>
  </si>
  <si>
    <t>1.4114</t>
  </si>
  <si>
    <t>0.7843</t>
  </si>
  <si>
    <t>9.46</t>
  </si>
  <si>
    <t>5.09</t>
  </si>
  <si>
    <t>5.21</t>
  </si>
  <si>
    <t>28200.80</t>
  </si>
  <si>
    <t>11465.22</t>
  </si>
  <si>
    <t>13218.69</t>
  </si>
  <si>
    <t>9370.30</t>
  </si>
  <si>
    <t>61.54</t>
  </si>
  <si>
    <t>43.40</t>
  </si>
  <si>
    <t>44.83</t>
  </si>
  <si>
    <t>1.9293</t>
  </si>
  <si>
    <t>14486.08</t>
  </si>
  <si>
    <t>0.82</t>
  </si>
  <si>
    <t>7.00</t>
  </si>
  <si>
    <t>8.64</t>
  </si>
  <si>
    <t>18.11</t>
  </si>
  <si>
    <t>0.6630</t>
  </si>
  <si>
    <t>0.6560</t>
  </si>
  <si>
    <t>15.23</t>
  </si>
  <si>
    <t>5.41</t>
  </si>
  <si>
    <t>7403.66</t>
  </si>
  <si>
    <t>0.26</t>
  </si>
  <si>
    <t>4.69</t>
  </si>
  <si>
    <t>68.56</t>
  </si>
  <si>
    <t>7.73</t>
  </si>
  <si>
    <t>0.79</t>
  </si>
  <si>
    <t>241.38</t>
  </si>
  <si>
    <t>0.8662</t>
  </si>
  <si>
    <t>0.5500</t>
  </si>
  <si>
    <t>0.6834</t>
  </si>
  <si>
    <t>0.4897</t>
  </si>
  <si>
    <t>3.36</t>
  </si>
  <si>
    <t>2.05</t>
  </si>
  <si>
    <t>2.73</t>
  </si>
  <si>
    <t>2.64</t>
  </si>
  <si>
    <t>9145.15</t>
  </si>
  <si>
    <t>8174.54</t>
  </si>
  <si>
    <t>7061.87</t>
  </si>
  <si>
    <t>8509.63</t>
  </si>
  <si>
    <t>0.7497</t>
  </si>
  <si>
    <t>6873.56</t>
  </si>
  <si>
    <t>0.43</t>
  </si>
  <si>
    <t>3.86</t>
  </si>
  <si>
    <t>5.15</t>
  </si>
  <si>
    <t>5.04</t>
  </si>
  <si>
    <t>1.26</t>
  </si>
  <si>
    <t>2.45</t>
  </si>
  <si>
    <t>4.15</t>
  </si>
  <si>
    <t>6.58</t>
  </si>
  <si>
    <t>0.5879</t>
  </si>
  <si>
    <t>12.50</t>
  </si>
  <si>
    <t>0.46</t>
  </si>
  <si>
    <t>5.03</t>
  </si>
  <si>
    <t>3.25</t>
  </si>
  <si>
    <t>2.27</t>
  </si>
  <si>
    <t>3.59</t>
  </si>
  <si>
    <t>3.38</t>
  </si>
  <si>
    <t>9.78</t>
  </si>
  <si>
    <t>4.35</t>
  </si>
  <si>
    <t>2.08</t>
  </si>
  <si>
    <t>1.11</t>
  </si>
  <si>
    <t>4.11</t>
  </si>
  <si>
    <t>3.20</t>
  </si>
  <si>
    <t>0.90</t>
  </si>
  <si>
    <t>1.80</t>
  </si>
  <si>
    <t>1.92</t>
  </si>
  <si>
    <t>6.25</t>
  </si>
  <si>
    <t>0.40</t>
  </si>
  <si>
    <t>4.90</t>
  </si>
  <si>
    <t>6.31</t>
  </si>
  <si>
    <t>0.8930</t>
  </si>
  <si>
    <t>3.63</t>
  </si>
  <si>
    <t>6.29</t>
  </si>
  <si>
    <t>0.58</t>
  </si>
  <si>
    <t>0.27</t>
  </si>
  <si>
    <t>3.84</t>
  </si>
  <si>
    <t>5.30</t>
  </si>
  <si>
    <t>2.56</t>
  </si>
  <si>
    <t>7.85</t>
  </si>
  <si>
    <t>3.35</t>
  </si>
  <si>
    <t>0.98</t>
  </si>
  <si>
    <t>4.41</t>
  </si>
  <si>
    <t>5.88</t>
  </si>
  <si>
    <t>0.20</t>
  </si>
  <si>
    <t>6.60</t>
  </si>
  <si>
    <t>2.85</t>
  </si>
  <si>
    <t>3.40</t>
  </si>
  <si>
    <t>3.46</t>
  </si>
  <si>
    <t>0.15</t>
  </si>
  <si>
    <t>2.94</t>
  </si>
  <si>
    <t>0.12</t>
  </si>
  <si>
    <t>1.71</t>
  </si>
  <si>
    <t>0.6057</t>
  </si>
  <si>
    <t>5.71</t>
  </si>
  <si>
    <t>0.57</t>
  </si>
  <si>
    <t>4.48</t>
  </si>
  <si>
    <t>3.60</t>
  </si>
  <si>
    <t>3.49</t>
  </si>
  <si>
    <t>3.34</t>
  </si>
  <si>
    <t>6.52</t>
  </si>
  <si>
    <t>2.17</t>
  </si>
  <si>
    <t>4.60</t>
  </si>
  <si>
    <t>2.67</t>
  </si>
  <si>
    <t>1.89</t>
  </si>
  <si>
    <t>0.36</t>
  </si>
  <si>
    <t>1.17</t>
  </si>
  <si>
    <t>2.89</t>
  </si>
  <si>
    <t>0.81</t>
  </si>
  <si>
    <t>2.80</t>
  </si>
  <si>
    <t>5.68</t>
  </si>
  <si>
    <t>18.18</t>
  </si>
  <si>
    <t>22.73</t>
  </si>
  <si>
    <t>2.41</t>
  </si>
  <si>
    <t>3.29</t>
  </si>
  <si>
    <t>2.25</t>
  </si>
  <si>
    <t>0.34</t>
  </si>
  <si>
    <t>4.12</t>
  </si>
  <si>
    <t>0.6981</t>
  </si>
  <si>
    <t>6.13</t>
  </si>
  <si>
    <t>21.33</t>
  </si>
  <si>
    <t>21.52</t>
  </si>
  <si>
    <t>3.18</t>
  </si>
  <si>
    <t>47.92</t>
  </si>
  <si>
    <t>28.79</t>
  </si>
  <si>
    <t>12.82</t>
  </si>
  <si>
    <t>3</t>
  </si>
  <si>
    <t>7.66</t>
  </si>
  <si>
    <t>5.78</t>
  </si>
  <si>
    <t>6.85</t>
  </si>
  <si>
    <t>4.55</t>
  </si>
  <si>
    <t>6.16</t>
  </si>
  <si>
    <t>52.97</t>
  </si>
  <si>
    <t>27.49</t>
  </si>
  <si>
    <t>96.33</t>
  </si>
  <si>
    <t>5.38</t>
  </si>
  <si>
    <t>1.18</t>
  </si>
  <si>
    <t>100.04</t>
  </si>
  <si>
    <t>11.98</t>
  </si>
  <si>
    <t>1.6688</t>
  </si>
  <si>
    <t>6.81</t>
  </si>
  <si>
    <t>5.98</t>
  </si>
  <si>
    <t>5.34</t>
  </si>
  <si>
    <t>17401.30</t>
  </si>
  <si>
    <t>77.78</t>
  </si>
  <si>
    <t>71.43</t>
  </si>
  <si>
    <t>48.60</t>
  </si>
  <si>
    <t>56.89</t>
  </si>
  <si>
    <t>54.33</t>
  </si>
  <si>
    <t>21.74</t>
  </si>
  <si>
    <t>8.70</t>
  </si>
  <si>
    <t>66.67</t>
  </si>
  <si>
    <t>0.18</t>
  </si>
  <si>
    <t>1.8165</t>
  </si>
  <si>
    <t>4.38</t>
  </si>
  <si>
    <t>16.22</t>
  </si>
  <si>
    <t>26.15</t>
  </si>
  <si>
    <t>13.79</t>
  </si>
  <si>
    <t>7.06</t>
  </si>
  <si>
    <t>2.43</t>
  </si>
  <si>
    <t>8.26</t>
  </si>
  <si>
    <t>9.92</t>
  </si>
  <si>
    <t>33.88</t>
  </si>
  <si>
    <t>22.15</t>
  </si>
  <si>
    <t>12.12</t>
  </si>
  <si>
    <t>84.44</t>
  </si>
  <si>
    <t>4.81</t>
  </si>
  <si>
    <t>117.78</t>
  </si>
  <si>
    <t>2.31</t>
  </si>
  <si>
    <t>1.3809</t>
  </si>
  <si>
    <t>0.8388</t>
  </si>
  <si>
    <t>5.36</t>
  </si>
  <si>
    <t>5.32</t>
  </si>
  <si>
    <t>15129.66</t>
  </si>
  <si>
    <t>11359.36</t>
  </si>
  <si>
    <t>34.48</t>
  </si>
  <si>
    <t>31.43</t>
  </si>
  <si>
    <t>35.04</t>
  </si>
  <si>
    <t>10.00</t>
  </si>
  <si>
    <t>0.23</t>
  </si>
  <si>
    <t>5.14</t>
  </si>
  <si>
    <t>0.93</t>
  </si>
  <si>
    <t>4.20</t>
  </si>
  <si>
    <t>2.21</t>
  </si>
  <si>
    <t>4.33</t>
  </si>
  <si>
    <t>2.55</t>
  </si>
  <si>
    <t>2.95</t>
  </si>
  <si>
    <t>3.19</t>
  </si>
  <si>
    <t>16.26</t>
  </si>
  <si>
    <t>5.31</t>
  </si>
  <si>
    <t>0.6764</t>
  </si>
  <si>
    <t>5.87</t>
  </si>
  <si>
    <t>2.84</t>
  </si>
  <si>
    <t>3.68</t>
  </si>
  <si>
    <t>6.59</t>
  </si>
  <si>
    <t>1.03</t>
  </si>
  <si>
    <t>2.75</t>
  </si>
  <si>
    <t>4.08</t>
  </si>
  <si>
    <t>2.76</t>
  </si>
  <si>
    <t>3.37</t>
  </si>
  <si>
    <r>
      <rPr>
        <b/>
        <u/>
        <sz val="17"/>
        <rFont val="TH SarabunPSK"/>
        <family val="2"/>
      </rPr>
      <t>วิเคราะห์อัตราการครองเตียง</t>
    </r>
    <r>
      <rPr>
        <sz val="17"/>
        <color theme="1"/>
        <rFont val="TH SarabunPSK"/>
        <family val="2"/>
        <charset val="222"/>
      </rPr>
      <t xml:space="preserve"> ค่า &gt; 120  หมายถึง </t>
    </r>
    <r>
      <rPr>
        <sz val="17"/>
        <color rgb="FF0070C0"/>
        <rFont val="TH SarabunPSK"/>
        <family val="2"/>
      </rPr>
      <t>ผู้ป่วยมีเตียงไม่เพียงพอ แออัด</t>
    </r>
    <r>
      <rPr>
        <sz val="17"/>
        <color theme="1"/>
        <rFont val="TH SarabunPSK"/>
        <family val="2"/>
        <charset val="222"/>
      </rPr>
      <t xml:space="preserve">  ค่า 80 - 100 มีความ</t>
    </r>
    <r>
      <rPr>
        <sz val="17"/>
        <color rgb="FF00B050"/>
        <rFont val="TH SarabunPSK"/>
        <family val="2"/>
      </rPr>
      <t>เหมาะสม</t>
    </r>
    <r>
      <rPr>
        <sz val="17"/>
        <color theme="1"/>
        <rFont val="TH SarabunPSK"/>
        <family val="2"/>
        <charset val="222"/>
      </rPr>
      <t xml:space="preserve"> ค่า &lt; 80 หมายถึง </t>
    </r>
    <r>
      <rPr>
        <sz val="17"/>
        <color rgb="FF00B050"/>
        <rFont val="TH SarabunPSK"/>
        <family val="2"/>
      </rPr>
      <t>ใช้เตียงไม่คุ้มค่า</t>
    </r>
    <r>
      <rPr>
        <sz val="17"/>
        <color theme="1"/>
        <rFont val="TH SarabunPSK"/>
        <family val="2"/>
        <charset val="222"/>
      </rPr>
      <t xml:space="preserve"> ต้องปรับระบบการให้บริการ</t>
    </r>
  </si>
  <si>
    <t>ปี 2559 (3 ด.)</t>
  </si>
  <si>
    <r>
      <rPr>
        <b/>
        <u/>
        <sz val="17"/>
        <color theme="1"/>
        <rFont val="TH SarabunPSK"/>
        <family val="2"/>
      </rPr>
      <t>ค่า CMI ของโรงพยาบาลที่พิจารณา</t>
    </r>
    <r>
      <rPr>
        <sz val="17"/>
        <color theme="1"/>
        <rFont val="TH SarabunPSK"/>
        <family val="2"/>
        <charset val="222"/>
      </rPr>
      <t xml:space="preserve"> ควรอยู่ในช่วงดังกล่าว </t>
    </r>
    <r>
      <rPr>
        <sz val="17"/>
        <color rgb="FFFF00FF"/>
        <rFont val="TH SarabunPSK"/>
        <family val="2"/>
      </rPr>
      <t xml:space="preserve">กรณีที่มีค่าน้อยกว่า </t>
    </r>
    <r>
      <rPr>
        <sz val="17"/>
        <color theme="1"/>
        <rFont val="TH SarabunPSK"/>
        <family val="2"/>
        <charset val="222"/>
      </rPr>
      <t xml:space="preserve">อาจเกิดจากสาเหตุต่างๆ
ได้แก่ ปัญหาคุณภาพการบันทึกเวชระเบียน อาจไม่สมบูรณ์ ครบถ้วน และถูกต้อง การให้บริการผู้ป่วยในไม่
เหมาะสม </t>
    </r>
  </si>
  <si>
    <t>เช่น เป็นผู้ป่วยที่อาจไม่จำเป็นต้องนอนโรงพยาบาล และ/หรือ มีการส่งต่อผู้ป่วยที่ไม่เหมาะสม
ในกรณีนี้ ควรนำข้อมูลการส่งต่อมาพิจารณาประกอบด้วย</t>
  </si>
  <si>
    <t>เตียงจริง</t>
  </si>
  <si>
    <t>เตียงขึ้นทะเบียน</t>
  </si>
  <si>
    <t>CMI</t>
  </si>
  <si>
    <t>หน่วยบริการ</t>
  </si>
  <si>
    <t>rw</t>
  </si>
  <si>
    <t>Adjrw</t>
  </si>
  <si>
    <t>สมเด็จฯ</t>
  </si>
  <si>
    <t>อัตรา</t>
  </si>
  <si>
    <t>จำนวน</t>
  </si>
  <si>
    <t>A</t>
  </si>
  <si>
    <t>M2</t>
  </si>
  <si>
    <t>M1</t>
  </si>
  <si>
    <t>F2</t>
  </si>
  <si>
    <t>F3</t>
  </si>
  <si>
    <t>***แนวทางการพัฒนาโรงพยาบาลบางบาล  การรับRefer Back จากโรงพยาบาลพระนครศรีอยุธยาภายใต้โครงการ พระนคร-บางบาล (โซนคชสารกลาง)</t>
  </si>
  <si>
    <t>16.87</t>
  </si>
  <si>
    <t>2.19</t>
  </si>
  <si>
    <t>1.75</t>
  </si>
  <si>
    <t>2.63</t>
  </si>
  <si>
    <t>0.45</t>
  </si>
  <si>
    <t>4.57</t>
  </si>
  <si>
    <t>4.98</t>
  </si>
  <si>
    <t>2.79</t>
  </si>
  <si>
    <t>10.04</t>
  </si>
  <si>
    <t>72.69</t>
  </si>
  <si>
    <t>8.17</t>
  </si>
  <si>
    <t>346.94</t>
  </si>
  <si>
    <t>0.6904</t>
  </si>
  <si>
    <t>0.4153</t>
  </si>
  <si>
    <t>0.7436</t>
  </si>
  <si>
    <t>0.5087</t>
  </si>
  <si>
    <t>2.68</t>
  </si>
  <si>
    <t>2.13</t>
  </si>
  <si>
    <t>2.87</t>
  </si>
  <si>
    <t>10211.42</t>
  </si>
  <si>
    <t>7127.51</t>
  </si>
  <si>
    <t>10298.41</t>
  </si>
  <si>
    <t>4.46</t>
  </si>
  <si>
    <t>2.37</t>
  </si>
  <si>
    <t>3.73</t>
  </si>
  <si>
    <t>0.4483</t>
  </si>
  <si>
    <t>3.78</t>
  </si>
  <si>
    <t>3.50</t>
  </si>
  <si>
    <t>0.70</t>
  </si>
  <si>
    <t>3.48</t>
  </si>
  <si>
    <t>3.85</t>
  </si>
  <si>
    <t>4.00</t>
  </si>
  <si>
    <t>5.47</t>
  </si>
  <si>
    <t>4.44</t>
  </si>
  <si>
    <t>2.82</t>
  </si>
  <si>
    <t>2.91</t>
  </si>
  <si>
    <t>6.98</t>
  </si>
  <si>
    <t>0.6935</t>
  </si>
  <si>
    <t>0.8237</t>
  </si>
  <si>
    <t>28.57</t>
  </si>
  <si>
    <t>12.29</t>
  </si>
  <si>
    <t>1.68</t>
  </si>
  <si>
    <t>3.70</t>
  </si>
  <si>
    <t>2.44</t>
  </si>
  <si>
    <t>1.63</t>
  </si>
  <si>
    <t>3.30</t>
  </si>
  <si>
    <t>3.91</t>
  </si>
  <si>
    <t>8.47</t>
  </si>
  <si>
    <t>5.90</t>
  </si>
  <si>
    <t>6.10</t>
  </si>
  <si>
    <t>0.14</t>
  </si>
  <si>
    <t>0.33</t>
  </si>
  <si>
    <t>3.43</t>
  </si>
  <si>
    <t>1.09</t>
  </si>
  <si>
    <t>4.29</t>
  </si>
  <si>
    <t>10.20</t>
  </si>
  <si>
    <t>17.71</t>
  </si>
  <si>
    <t>0.13</t>
  </si>
  <si>
    <t>****(ข้อมูลไตรมาส 1) ตุลาคม - ธันวาคม  ณ 1 มีนาคม 2559</t>
  </si>
  <si>
    <t>0.89</t>
  </si>
  <si>
    <t>5.33</t>
  </si>
  <si>
    <t>1.36</t>
  </si>
  <si>
    <t>4.27</t>
  </si>
  <si>
    <t>4.16</t>
  </si>
  <si>
    <t>3.23</t>
  </si>
  <si>
    <t>2.92</t>
  </si>
  <si>
    <t>5.37</t>
  </si>
  <si>
    <t>9.20</t>
  </si>
  <si>
    <t>15.94</t>
  </si>
  <si>
    <t>17.07</t>
  </si>
  <si>
    <t>3.41</t>
  </si>
  <si>
    <t>33.87</t>
  </si>
  <si>
    <t>32.80</t>
  </si>
  <si>
    <t>21.62</t>
  </si>
  <si>
    <t>8.10</t>
  </si>
  <si>
    <t>4.89</t>
  </si>
  <si>
    <t>45.97</t>
  </si>
  <si>
    <t>24.76</t>
  </si>
  <si>
    <t>0.11</t>
  </si>
  <si>
    <t>89.75</t>
  </si>
  <si>
    <t>5.05</t>
  </si>
  <si>
    <t>15.75</t>
  </si>
  <si>
    <t>7.27</t>
  </si>
  <si>
    <t>3.92</t>
  </si>
  <si>
    <t>3.58</t>
  </si>
  <si>
    <t>60.00</t>
  </si>
  <si>
    <t>45.91</t>
  </si>
  <si>
    <t>48.15</t>
  </si>
  <si>
    <t>47.59</t>
  </si>
  <si>
    <t>21.21</t>
  </si>
  <si>
    <t>7.58</t>
  </si>
  <si>
    <t>68.18</t>
  </si>
  <si>
    <t>3.03</t>
  </si>
  <si>
    <t>0.16</t>
  </si>
  <si>
    <t>6.7431</t>
  </si>
  <si>
    <t>4.99</t>
  </si>
  <si>
    <t>22.00</t>
  </si>
  <si>
    <t>25.49</t>
  </si>
  <si>
    <t>14.81</t>
  </si>
  <si>
    <t>1</t>
  </si>
  <si>
    <t>5.54</t>
  </si>
  <si>
    <t>20.20</t>
  </si>
  <si>
    <t>47.47</t>
  </si>
  <si>
    <t>19.19</t>
  </si>
  <si>
    <t>90.34</t>
  </si>
  <si>
    <t>120.32</t>
  </si>
  <si>
    <t>4.54</t>
  </si>
  <si>
    <t>1.8813</t>
  </si>
  <si>
    <t>1.0773</t>
  </si>
  <si>
    <t>1.2824</t>
  </si>
  <si>
    <t>0.7371</t>
  </si>
  <si>
    <t>7.76</t>
  </si>
  <si>
    <t>5.70</t>
  </si>
  <si>
    <t>5.60</t>
  </si>
  <si>
    <t>15563.55</t>
  </si>
  <si>
    <t>13821.92</t>
  </si>
  <si>
    <t>13046.51</t>
  </si>
  <si>
    <t>51.35</t>
  </si>
  <si>
    <t>48.96</t>
  </si>
  <si>
    <t>1.9394</t>
  </si>
  <si>
    <t>8359.56</t>
  </si>
  <si>
    <t>23.91</t>
  </si>
  <si>
    <t>12.22</t>
  </si>
  <si>
    <t>16.00</t>
  </si>
  <si>
    <t>7.19</t>
  </si>
  <si>
    <t>1.48</t>
  </si>
  <si>
    <t>34.55</t>
  </si>
  <si>
    <t>16.88</t>
  </si>
  <si>
    <t>11.80</t>
  </si>
  <si>
    <t>92.99</t>
  </si>
  <si>
    <t>1.27</t>
  </si>
  <si>
    <t>102.34</t>
  </si>
  <si>
    <t>1.7853</t>
  </si>
  <si>
    <t>0.9472</t>
  </si>
  <si>
    <t>0.7946</t>
  </si>
  <si>
    <t>7.95</t>
  </si>
  <si>
    <t>5.26</t>
  </si>
  <si>
    <t>5.28</t>
  </si>
  <si>
    <t>17111.15</t>
  </si>
  <si>
    <t>12210.99</t>
  </si>
  <si>
    <t>9184.36</t>
  </si>
  <si>
    <t>42.86</t>
  </si>
  <si>
    <t>35.19</t>
  </si>
  <si>
    <t>21.43</t>
  </si>
  <si>
    <t>36.19</t>
  </si>
  <si>
    <t>2.2989</t>
  </si>
  <si>
    <t>18053.15</t>
  </si>
  <si>
    <t>8.22</t>
  </si>
  <si>
    <t>17.35</t>
  </si>
  <si>
    <t>9.13</t>
  </si>
  <si>
    <t>0.7075</t>
  </si>
  <si>
    <t>0.7029</t>
  </si>
  <si>
    <t>24.66</t>
  </si>
  <si>
    <t>7.41</t>
  </si>
  <si>
    <t>8390.07</t>
  </si>
  <si>
    <t>0.47</t>
  </si>
  <si>
    <t>79.66</t>
  </si>
  <si>
    <t>7.13</t>
  </si>
  <si>
    <t>0.94</t>
  </si>
  <si>
    <t>247.66</t>
  </si>
  <si>
    <t>0.7397</t>
  </si>
  <si>
    <t>0.7747</t>
  </si>
  <si>
    <t>0.7285</t>
  </si>
  <si>
    <t>0.5738</t>
  </si>
  <si>
    <t>14877.09</t>
  </si>
  <si>
    <t>6003.16</t>
  </si>
  <si>
    <t>8298.60</t>
  </si>
  <si>
    <t>6754.37</t>
  </si>
  <si>
    <t>0.9041</t>
  </si>
  <si>
    <t>11412.68</t>
  </si>
  <si>
    <t>11.34</t>
  </si>
  <si>
    <t>5.02</t>
  </si>
  <si>
    <t>5.59</t>
  </si>
  <si>
    <t>0.53</t>
  </si>
  <si>
    <t>2.54</t>
  </si>
  <si>
    <t>4.71</t>
  </si>
  <si>
    <t>1.12</t>
  </si>
  <si>
    <t>2.52</t>
  </si>
  <si>
    <t>6.21</t>
  </si>
  <si>
    <t>18.39</t>
  </si>
  <si>
    <t>21.84</t>
  </si>
  <si>
    <t>3.54</t>
  </si>
  <si>
    <t>28.26</t>
  </si>
  <si>
    <t>32.00</t>
  </si>
  <si>
    <t>13.95</t>
  </si>
  <si>
    <t>8.31</t>
  </si>
  <si>
    <t>293.26</t>
  </si>
  <si>
    <t>11.73</t>
  </si>
  <si>
    <t>53.96</t>
  </si>
  <si>
    <t>18.14</t>
  </si>
  <si>
    <t>22.52</t>
  </si>
  <si>
    <t>25.47</t>
  </si>
  <si>
    <t>94.74</t>
  </si>
  <si>
    <t>124.34</t>
  </si>
  <si>
    <t>11.65</t>
  </si>
  <si>
    <t>7.49</t>
  </si>
  <si>
    <t>5.66</t>
  </si>
  <si>
    <t>5.27</t>
  </si>
  <si>
    <t>63.16</t>
  </si>
  <si>
    <t>52.17</t>
  </si>
  <si>
    <t>54.71</t>
  </si>
  <si>
    <t>55.09</t>
  </si>
  <si>
    <t>8.33</t>
  </si>
  <si>
    <t>71.67</t>
  </si>
  <si>
    <t>7.5950</t>
  </si>
  <si>
    <t>4.23</t>
  </si>
  <si>
    <t>13.73</t>
  </si>
  <si>
    <t>4.04</t>
  </si>
  <si>
    <t>3.04</t>
  </si>
  <si>
    <t>1.20</t>
  </si>
  <si>
    <t>3.06</t>
  </si>
  <si>
    <t>71.78</t>
  </si>
  <si>
    <t>3.31</t>
  </si>
  <si>
    <t>1.28</t>
  </si>
  <si>
    <t>8.39</t>
  </si>
  <si>
    <t>3.39</t>
  </si>
  <si>
    <t>1.62</t>
  </si>
  <si>
    <t>1.88</t>
  </si>
  <si>
    <t>7.50</t>
  </si>
  <si>
    <t>6.75</t>
  </si>
  <si>
    <t>7.93</t>
  </si>
  <si>
    <t>37.31</t>
  </si>
  <si>
    <t>32.62</t>
  </si>
  <si>
    <t>16.13</t>
  </si>
  <si>
    <t>9</t>
  </si>
  <si>
    <t>9.43</t>
  </si>
  <si>
    <t>5.80</t>
  </si>
  <si>
    <t>10.72</t>
  </si>
  <si>
    <t>54.20</t>
  </si>
  <si>
    <t>24.45</t>
  </si>
  <si>
    <t>100.26</t>
  </si>
  <si>
    <t>115.44</t>
  </si>
  <si>
    <t>18.28</t>
  </si>
  <si>
    <t>0.8441</t>
  </si>
  <si>
    <t>5.83</t>
  </si>
  <si>
    <t>6.03</t>
  </si>
  <si>
    <t>4.07</t>
  </si>
  <si>
    <t>5.40</t>
  </si>
  <si>
    <t>13332.81</t>
  </si>
  <si>
    <t>87.50</t>
  </si>
  <si>
    <t>59.09</t>
  </si>
  <si>
    <t>52.55</t>
  </si>
  <si>
    <t>54.60</t>
  </si>
  <si>
    <t>54.84</t>
  </si>
  <si>
    <t>20.59</t>
  </si>
  <si>
    <t>6.86</t>
  </si>
  <si>
    <t>70.59</t>
  </si>
  <si>
    <t>1.96</t>
  </si>
  <si>
    <t>2.8801</t>
  </si>
  <si>
    <t>2.5758</t>
  </si>
  <si>
    <t>16453.79</t>
  </si>
  <si>
    <t>15.56</t>
  </si>
  <si>
    <t>7.59</t>
  </si>
  <si>
    <t>1.23</t>
  </si>
  <si>
    <t>20.62</t>
  </si>
  <si>
    <t>10.31</t>
  </si>
  <si>
    <t>13.40</t>
  </si>
  <si>
    <t>30.93</t>
  </si>
  <si>
    <t>19.44</t>
  </si>
  <si>
    <t>12.33</t>
  </si>
  <si>
    <t>83.49</t>
  </si>
  <si>
    <t>4.75</t>
  </si>
  <si>
    <t>132.16</t>
  </si>
  <si>
    <t>4.68</t>
  </si>
  <si>
    <t>1.6662</t>
  </si>
  <si>
    <t>0.9192</t>
  </si>
  <si>
    <t>0.9078</t>
  </si>
  <si>
    <t>7.04</t>
  </si>
  <si>
    <t>4.79</t>
  </si>
  <si>
    <t>18103.69</t>
  </si>
  <si>
    <t>14205.78</t>
  </si>
  <si>
    <t>8061.62</t>
  </si>
  <si>
    <t>37.04</t>
  </si>
  <si>
    <t>41.46</t>
  </si>
  <si>
    <t>36.14</t>
  </si>
  <si>
    <t>1.4183</t>
  </si>
  <si>
    <t>18128.07</t>
  </si>
  <si>
    <t>5.19</t>
  </si>
  <si>
    <t>20.75</t>
  </si>
  <si>
    <t>0.6488</t>
  </si>
  <si>
    <t>0.6419</t>
  </si>
  <si>
    <t>16.51</t>
  </si>
  <si>
    <t>8252.44</t>
  </si>
  <si>
    <t>64.52</t>
  </si>
  <si>
    <t>6.90</t>
  </si>
  <si>
    <t>251.21</t>
  </si>
  <si>
    <t>4.83</t>
  </si>
  <si>
    <t>0.8272</t>
  </si>
  <si>
    <t>0.6733</t>
  </si>
  <si>
    <t>0.6411</t>
  </si>
  <si>
    <t>0.6167</t>
  </si>
  <si>
    <t>2.33</t>
  </si>
  <si>
    <t>8435.40</t>
  </si>
  <si>
    <t>4932.12</t>
  </si>
  <si>
    <t>8712.18</t>
  </si>
  <si>
    <t>7488.22</t>
  </si>
  <si>
    <t>0.8950</t>
  </si>
  <si>
    <t>7971.05</t>
  </si>
  <si>
    <t>0.31</t>
  </si>
  <si>
    <t>5.39</t>
  </si>
  <si>
    <t>1.4479</t>
  </si>
  <si>
    <t>21.28</t>
  </si>
  <si>
    <t>0.2642</t>
  </si>
  <si>
    <t>2.10</t>
  </si>
  <si>
    <t>1.30</t>
  </si>
  <si>
    <t>1.0066</t>
  </si>
  <si>
    <t>3.88</t>
  </si>
  <si>
    <t>3.44</t>
  </si>
  <si>
    <t>1.35</t>
  </si>
  <si>
    <t>1.33</t>
  </si>
  <si>
    <t>4.95</t>
  </si>
  <si>
    <t>11.25</t>
  </si>
  <si>
    <t>1.67</t>
  </si>
  <si>
    <t>4.51</t>
  </si>
  <si>
    <t>23.68</t>
  </si>
  <si>
    <t>6.46</t>
  </si>
  <si>
    <t>11.36</t>
  </si>
  <si>
    <t>48.86</t>
  </si>
  <si>
    <t>1.1795</t>
  </si>
  <si>
    <t>1.1814</t>
  </si>
  <si>
    <t>15.98</t>
  </si>
  <si>
    <t>21.37</t>
  </si>
  <si>
    <t>13808.13</t>
  </si>
  <si>
    <t>12.00</t>
  </si>
  <si>
    <t>87.80</t>
  </si>
  <si>
    <t>128.63</t>
  </si>
  <si>
    <t>11.35</t>
  </si>
  <si>
    <t>1.4423</t>
  </si>
  <si>
    <t>0.9336</t>
  </si>
  <si>
    <t>1.3236</t>
  </si>
  <si>
    <t>0.7344</t>
  </si>
  <si>
    <t>4.56</t>
  </si>
  <si>
    <t>6.39</t>
  </si>
  <si>
    <t>14494.05</t>
  </si>
  <si>
    <t>12686.40</t>
  </si>
  <si>
    <t>14421.89</t>
  </si>
  <si>
    <t>10279.79</t>
  </si>
  <si>
    <t>56.25</t>
  </si>
  <si>
    <t>46.51</t>
  </si>
  <si>
    <t>46.24</t>
  </si>
  <si>
    <t>2.0212</t>
  </si>
  <si>
    <t>32666.41</t>
  </si>
  <si>
    <t>0.91</t>
  </si>
  <si>
    <t>6.36</t>
  </si>
  <si>
    <t>18.64</t>
  </si>
  <si>
    <t>8.18</t>
  </si>
  <si>
    <t>76.92</t>
  </si>
  <si>
    <t>0.6840</t>
  </si>
  <si>
    <t>0.6801</t>
  </si>
  <si>
    <t>20.45</t>
  </si>
  <si>
    <t>9092.58</t>
  </si>
  <si>
    <t>86.00</t>
  </si>
  <si>
    <t>7.10</t>
  </si>
  <si>
    <t>281.69</t>
  </si>
  <si>
    <t>14.08</t>
  </si>
  <si>
    <t>0.6734</t>
  </si>
  <si>
    <t>0.6450</t>
  </si>
  <si>
    <t>0.3661</t>
  </si>
  <si>
    <t>1.87</t>
  </si>
  <si>
    <t>11872.65</t>
  </si>
  <si>
    <t>7766.57</t>
  </si>
  <si>
    <t>9010.40</t>
  </si>
  <si>
    <t>7812.10</t>
  </si>
  <si>
    <t>1.0995</t>
  </si>
  <si>
    <t>8198.75</t>
  </si>
  <si>
    <t>1.39</t>
  </si>
  <si>
    <t>3.94</t>
  </si>
  <si>
    <t>3.55</t>
  </si>
  <si>
    <t>1.83</t>
  </si>
  <si>
    <t>5.62</t>
  </si>
  <si>
    <t>7.09</t>
  </si>
  <si>
    <t>2.74</t>
  </si>
  <si>
    <t>4.61</t>
  </si>
  <si>
    <t>26.55</t>
  </si>
  <si>
    <t>6.45</t>
  </si>
  <si>
    <t>34.00</t>
  </si>
  <si>
    <t>0.42</t>
  </si>
  <si>
    <t>0.49</t>
  </si>
  <si>
    <t>0.6735</t>
  </si>
  <si>
    <t>18.67</t>
  </si>
  <si>
    <t>19.40</t>
  </si>
  <si>
    <t>3.97</t>
  </si>
  <si>
    <t>56.58</t>
  </si>
  <si>
    <t>23.53</t>
  </si>
  <si>
    <t>29.36</t>
  </si>
  <si>
    <t>10.17</t>
  </si>
  <si>
    <t>5.01</t>
  </si>
  <si>
    <t>7.56</t>
  </si>
  <si>
    <t>6.55</t>
  </si>
  <si>
    <t>51.64</t>
  </si>
  <si>
    <t>24.19</t>
  </si>
  <si>
    <t>0.35</t>
  </si>
  <si>
    <t>25.55</t>
  </si>
  <si>
    <t>92.72</t>
  </si>
  <si>
    <t>120.61</t>
  </si>
  <si>
    <t>17.74</t>
  </si>
  <si>
    <t>9.04</t>
  </si>
  <si>
    <t>88.89</t>
  </si>
  <si>
    <t>49.39</t>
  </si>
  <si>
    <t>53.14</t>
  </si>
  <si>
    <t>53.11</t>
  </si>
  <si>
    <t>24.32</t>
  </si>
  <si>
    <t>8.11</t>
  </si>
  <si>
    <t>60.81</t>
  </si>
  <si>
    <t>6.76</t>
  </si>
  <si>
    <t>2.3373</t>
  </si>
  <si>
    <t>2.0213</t>
  </si>
  <si>
    <t>18985.09</t>
  </si>
  <si>
    <t>6.14</t>
  </si>
  <si>
    <t>34.21</t>
  </si>
  <si>
    <t>9.71</t>
  </si>
  <si>
    <t>33.01</t>
  </si>
  <si>
    <t>1.1624</t>
  </si>
  <si>
    <t>1.1622</t>
  </si>
  <si>
    <t>13.55</t>
  </si>
  <si>
    <t>23.58</t>
  </si>
  <si>
    <t>14062.22</t>
  </si>
  <si>
    <t>11.43</t>
  </si>
  <si>
    <t>70.73</t>
  </si>
  <si>
    <t>4.09</t>
  </si>
  <si>
    <t>111.41</t>
  </si>
  <si>
    <t>6.79</t>
  </si>
  <si>
    <t>1.6994</t>
  </si>
  <si>
    <t>1.0192</t>
  </si>
  <si>
    <t>1.2340</t>
  </si>
  <si>
    <t>0.7440</t>
  </si>
  <si>
    <t>8.29</t>
  </si>
  <si>
    <t>18122.31</t>
  </si>
  <si>
    <t>12098.95</t>
  </si>
  <si>
    <t>14332.66</t>
  </si>
  <si>
    <t>9834.00</t>
  </si>
  <si>
    <t>46.15</t>
  </si>
  <si>
    <t>24.53</t>
  </si>
  <si>
    <t>45.45</t>
  </si>
  <si>
    <t>35.79</t>
  </si>
  <si>
    <t>1.1598</t>
  </si>
  <si>
    <t>17390.79</t>
  </si>
  <si>
    <t>8.77</t>
  </si>
  <si>
    <t>4.14</t>
  </si>
  <si>
    <t>16.07</t>
  </si>
  <si>
    <t>6.33</t>
  </si>
  <si>
    <t>2.18</t>
  </si>
  <si>
    <t>22.58</t>
  </si>
  <si>
    <t>2.86</t>
  </si>
  <si>
    <t>0.4210</t>
  </si>
  <si>
    <t>1.60</t>
  </si>
  <si>
    <t>1.40</t>
  </si>
  <si>
    <t>2.83</t>
  </si>
  <si>
    <t>3.52</t>
  </si>
  <si>
    <t>10.23</t>
  </si>
  <si>
    <t>29.49</t>
  </si>
  <si>
    <t>58.51</t>
  </si>
  <si>
    <t>13.99</t>
  </si>
  <si>
    <t>11.19</t>
  </si>
  <si>
    <t>49.18</t>
  </si>
  <si>
    <t>1.8684</t>
  </si>
  <si>
    <t>7.87</t>
  </si>
  <si>
    <t>18115.41</t>
  </si>
  <si>
    <t>68.75</t>
  </si>
  <si>
    <t>48.70</t>
  </si>
  <si>
    <t>18.06</t>
  </si>
  <si>
    <t>6.94</t>
  </si>
  <si>
    <t>70.83</t>
  </si>
  <si>
    <t>1.9728</t>
  </si>
  <si>
    <t>23.26</t>
  </si>
  <si>
    <t>4.40</t>
  </si>
  <si>
    <t>4.06</t>
  </si>
  <si>
    <t>1.22</t>
  </si>
  <si>
    <t>3.13</t>
  </si>
  <si>
    <t>1.04</t>
  </si>
  <si>
    <t>7.18</t>
  </si>
  <si>
    <t>22.86</t>
  </si>
  <si>
    <t>10.19</t>
  </si>
  <si>
    <t>4.25</t>
  </si>
  <si>
    <t>28.71</t>
  </si>
  <si>
    <t>95.35</t>
  </si>
  <si>
    <t>4.91</t>
  </si>
  <si>
    <t>100.27</t>
  </si>
  <si>
    <t>19.28</t>
  </si>
  <si>
    <t>5.76</t>
  </si>
  <si>
    <t>53.51</t>
  </si>
  <si>
    <t>52.36</t>
  </si>
  <si>
    <t>1.21</t>
  </si>
  <si>
    <t>5.72</t>
  </si>
  <si>
    <t>7.07</t>
  </si>
  <si>
    <t>15.22</t>
  </si>
  <si>
    <t>41.98</t>
  </si>
  <si>
    <t>45.83</t>
  </si>
  <si>
    <t>36.43</t>
  </si>
  <si>
    <t>5</t>
  </si>
  <si>
    <t>9.73</t>
  </si>
  <si>
    <t>5.25</t>
  </si>
  <si>
    <t>10.50</t>
  </si>
  <si>
    <t>53.28</t>
  </si>
  <si>
    <t>23.36</t>
  </si>
  <si>
    <t>94.13</t>
  </si>
  <si>
    <t>108.49</t>
  </si>
  <si>
    <t>0.8593</t>
  </si>
  <si>
    <t>7.48</t>
  </si>
  <si>
    <t>5.89</t>
  </si>
  <si>
    <t>5.48</t>
  </si>
  <si>
    <t>13474.84</t>
  </si>
  <si>
    <t>57.95</t>
  </si>
  <si>
    <t>54.57</t>
  </si>
  <si>
    <t>16.25</t>
  </si>
  <si>
    <t>73.75</t>
  </si>
  <si>
    <t>5.5188</t>
  </si>
  <si>
    <t>47.42</t>
  </si>
  <si>
    <t>1.2508</t>
  </si>
  <si>
    <t>7.98</t>
  </si>
  <si>
    <t>21009.96</t>
  </si>
  <si>
    <t>44.44</t>
  </si>
  <si>
    <t>49.46</t>
  </si>
  <si>
    <t>9.29</t>
  </si>
  <si>
    <t>46.94</t>
  </si>
  <si>
    <t>333.33</t>
  </si>
  <si>
    <t>0.5890</t>
  </si>
  <si>
    <t>0.3610</t>
  </si>
  <si>
    <t>0.6482</t>
  </si>
  <si>
    <t>2.14</t>
  </si>
  <si>
    <t>1.86</t>
  </si>
  <si>
    <t>8918.20</t>
  </si>
  <si>
    <t>11693.72</t>
  </si>
  <si>
    <t>7659.59</t>
  </si>
  <si>
    <t>0.8580</t>
  </si>
  <si>
    <t>9933.71</t>
  </si>
  <si>
    <t>3.98</t>
  </si>
  <si>
    <t>22.09</t>
  </si>
  <si>
    <t>0.3956</t>
  </si>
  <si>
    <t>4.28</t>
  </si>
  <si>
    <t>3.74</t>
  </si>
  <si>
    <t>0.6685</t>
  </si>
  <si>
    <t>5.95</t>
  </si>
  <si>
    <t>6.19</t>
  </si>
  <si>
    <t>17.14</t>
  </si>
  <si>
    <t>45.95</t>
  </si>
  <si>
    <t>13.04</t>
  </si>
  <si>
    <t>5.45</t>
  </si>
  <si>
    <t>9.26</t>
  </si>
  <si>
    <t>18.52</t>
  </si>
  <si>
    <t>50.93</t>
  </si>
  <si>
    <t>10.98</t>
  </si>
  <si>
    <t>72.94</t>
  </si>
  <si>
    <t>4.24</t>
  </si>
  <si>
    <t>115.18</t>
  </si>
  <si>
    <t>1.3123</t>
  </si>
  <si>
    <t>0.8758</t>
  </si>
  <si>
    <t>0.9231</t>
  </si>
  <si>
    <t>3.99</t>
  </si>
  <si>
    <t>16198.80</t>
  </si>
  <si>
    <t>8531.66</t>
  </si>
  <si>
    <t>52.63</t>
  </si>
  <si>
    <t>55.56</t>
  </si>
  <si>
    <t>42.11</t>
  </si>
  <si>
    <t>52.38</t>
  </si>
  <si>
    <t>2.0256</t>
  </si>
  <si>
    <t>10464.56</t>
  </si>
  <si>
    <t>7.53</t>
  </si>
  <si>
    <t>0.4041</t>
  </si>
  <si>
    <t>1.49</t>
  </si>
  <si>
    <t>6.70</t>
  </si>
  <si>
    <t>1.0235</t>
  </si>
  <si>
    <t>4.34</t>
  </si>
  <si>
    <t>19.05</t>
  </si>
  <si>
    <t>0.9709</t>
  </si>
  <si>
    <t>0.9727</t>
  </si>
  <si>
    <t>15197.87</t>
  </si>
  <si>
    <t>10.08</t>
  </si>
  <si>
    <t>70.26</t>
  </si>
  <si>
    <t>123.21</t>
  </si>
  <si>
    <t>7.16</t>
  </si>
  <si>
    <t>0.8842</t>
  </si>
  <si>
    <t>1.0444</t>
  </si>
  <si>
    <t>15770.66</t>
  </si>
  <si>
    <t>14535.54</t>
  </si>
  <si>
    <t>13047.60</t>
  </si>
  <si>
    <t>0.5895</t>
  </si>
  <si>
    <t>24405.53</t>
  </si>
  <si>
    <t>23.86</t>
  </si>
  <si>
    <t>13.64</t>
  </si>
  <si>
    <t>10.41</t>
  </si>
  <si>
    <t>56.50</t>
  </si>
  <si>
    <t>17.70</t>
  </si>
  <si>
    <t>25.71</t>
  </si>
  <si>
    <t>93.25</t>
  </si>
  <si>
    <t>112.82</t>
  </si>
  <si>
    <t>17.91</t>
  </si>
  <si>
    <t>1.9873</t>
  </si>
  <si>
    <t>8.94</t>
  </si>
  <si>
    <t>19914.72</t>
  </si>
  <si>
    <t>75.00</t>
  </si>
  <si>
    <t>51.88</t>
  </si>
  <si>
    <t>55.50</t>
  </si>
  <si>
    <t>55.67</t>
  </si>
  <si>
    <t>69.77</t>
  </si>
  <si>
    <t>1.5015</t>
  </si>
  <si>
    <t>1.01</t>
  </si>
  <si>
    <t>12.68</t>
  </si>
  <si>
    <t>51.85</t>
  </si>
  <si>
    <t>24.72</t>
  </si>
  <si>
    <t>10.64</t>
  </si>
  <si>
    <t>300.00</t>
  </si>
  <si>
    <t>57.14</t>
  </si>
  <si>
    <t>2428.57</t>
  </si>
  <si>
    <t>22.60</t>
  </si>
  <si>
    <t>22.78</t>
  </si>
  <si>
    <t>70.39</t>
  </si>
  <si>
    <t>132.37</t>
  </si>
  <si>
    <t>1.7654</t>
  </si>
  <si>
    <t>1.2315</t>
  </si>
  <si>
    <t>1.0119</t>
  </si>
  <si>
    <t>8.63</t>
  </si>
  <si>
    <t>5.35</t>
  </si>
  <si>
    <t>22197.09</t>
  </si>
  <si>
    <t>13549.51</t>
  </si>
  <si>
    <t>12242.41</t>
  </si>
  <si>
    <t>81.82</t>
  </si>
  <si>
    <t>72.73</t>
  </si>
  <si>
    <t>51.11</t>
  </si>
  <si>
    <t>54.19</t>
  </si>
  <si>
    <t>54.49</t>
  </si>
  <si>
    <t>17.57</t>
  </si>
  <si>
    <t>77.03</t>
  </si>
  <si>
    <t>2.0175</t>
  </si>
  <si>
    <t>1.9323</t>
  </si>
  <si>
    <t>18241.82</t>
  </si>
  <si>
    <t>27.27</t>
  </si>
  <si>
    <t>8.51</t>
  </si>
  <si>
    <t>34.04</t>
  </si>
  <si>
    <t>8.87</t>
  </si>
  <si>
    <t>19.70</t>
  </si>
  <si>
    <t>14702.62</t>
  </si>
  <si>
    <t>67.44</t>
  </si>
  <si>
    <t>111.90</t>
  </si>
  <si>
    <t>1.6187</t>
  </si>
  <si>
    <t>0.9494</t>
  </si>
  <si>
    <t>1.0227</t>
  </si>
  <si>
    <t>0.6641</t>
  </si>
  <si>
    <t>8.42</t>
  </si>
  <si>
    <t>4.85</t>
  </si>
  <si>
    <t>5.16</t>
  </si>
  <si>
    <t>20491.24</t>
  </si>
  <si>
    <t>12298.27</t>
  </si>
  <si>
    <t>14185.94</t>
  </si>
  <si>
    <t>12276.24</t>
  </si>
  <si>
    <t>35.14</t>
  </si>
  <si>
    <t>1.1728</t>
  </si>
  <si>
    <t>15616.24</t>
  </si>
  <si>
    <t>1.64</t>
  </si>
  <si>
    <t>6.56</t>
  </si>
  <si>
    <t>18.44</t>
  </si>
  <si>
    <t>93.23</t>
  </si>
  <si>
    <t>264.71</t>
  </si>
  <si>
    <t>0.7027</t>
  </si>
  <si>
    <t>0.4679</t>
  </si>
  <si>
    <t>8.00</t>
  </si>
  <si>
    <t>22295.36</t>
  </si>
  <si>
    <t>8973.39</t>
  </si>
  <si>
    <t>0.8298</t>
  </si>
  <si>
    <t>7739.38</t>
  </si>
  <si>
    <t>71.18</t>
  </si>
  <si>
    <t>244.19</t>
  </si>
  <si>
    <t>1.1548</t>
  </si>
  <si>
    <t>0.4256</t>
  </si>
  <si>
    <t>0.4607</t>
  </si>
  <si>
    <t>6.18</t>
  </si>
  <si>
    <t>3.79</t>
  </si>
  <si>
    <t>3.71</t>
  </si>
  <si>
    <t>12511.31</t>
  </si>
  <si>
    <t>8017.74</t>
  </si>
  <si>
    <t>10737.33</t>
  </si>
  <si>
    <t>1.1099</t>
  </si>
  <si>
    <t>6250.40</t>
  </si>
  <si>
    <t>0.6787</t>
  </si>
  <si>
    <t>37.63</t>
  </si>
  <si>
    <t>204.08</t>
  </si>
  <si>
    <t>0.3414</t>
  </si>
  <si>
    <t>0.6886</t>
  </si>
  <si>
    <t>0.2758</t>
  </si>
  <si>
    <t>5290.76</t>
  </si>
  <si>
    <t>7562.31</t>
  </si>
  <si>
    <t>3643.94</t>
  </si>
  <si>
    <t>72.90</t>
  </si>
  <si>
    <t>7.03</t>
  </si>
  <si>
    <t>293.84</t>
  </si>
  <si>
    <t>0.5447</t>
  </si>
  <si>
    <t>0.3770</t>
  </si>
  <si>
    <t>0.4879</t>
  </si>
  <si>
    <t>6692.01</t>
  </si>
  <si>
    <t>6539.12</t>
  </si>
  <si>
    <t>7801.21</t>
  </si>
  <si>
    <t>0.6960</t>
  </si>
  <si>
    <t>7086.67</t>
  </si>
  <si>
    <t>5.52</t>
  </si>
  <si>
    <t>13.26</t>
  </si>
  <si>
    <t>4.97</t>
  </si>
  <si>
    <t>0.8056</t>
  </si>
  <si>
    <t>0.8018</t>
  </si>
  <si>
    <t>25.97</t>
  </si>
  <si>
    <t>7926.42</t>
  </si>
  <si>
    <t>64.62</t>
  </si>
  <si>
    <t>0.7723</t>
  </si>
  <si>
    <t>0.6401</t>
  </si>
  <si>
    <t>0.8155</t>
  </si>
  <si>
    <t>0.7451</t>
  </si>
  <si>
    <t>12409.36</t>
  </si>
  <si>
    <t>5399.28</t>
  </si>
  <si>
    <t>7455.70</t>
  </si>
  <si>
    <t>9726.47</t>
  </si>
  <si>
    <t>0.9465</t>
  </si>
  <si>
    <t>9454.68</t>
  </si>
  <si>
    <t>15.24</t>
  </si>
  <si>
    <t>66.45</t>
  </si>
  <si>
    <t>184.05</t>
  </si>
  <si>
    <t>0.8704</t>
  </si>
  <si>
    <t>0.5479</t>
  </si>
  <si>
    <t>11238.15</t>
  </si>
  <si>
    <t>9403.34</t>
  </si>
  <si>
    <t>13396.19</t>
  </si>
  <si>
    <t>12.70</t>
  </si>
  <si>
    <t>0.5726</t>
  </si>
  <si>
    <t>0.5686</t>
  </si>
  <si>
    <t>12.17</t>
  </si>
  <si>
    <t>9667.07</t>
  </si>
  <si>
    <t>60.91</t>
  </si>
  <si>
    <t>0.3962</t>
  </si>
  <si>
    <t>0.3761</t>
  </si>
  <si>
    <t>0.6351</t>
  </si>
  <si>
    <t>0.3347</t>
  </si>
  <si>
    <t>10636.15</t>
  </si>
  <si>
    <t>10754.98</t>
  </si>
  <si>
    <t>9429.27</t>
  </si>
  <si>
    <t>11535.98</t>
  </si>
  <si>
    <t>0.9788</t>
  </si>
  <si>
    <t>7058.33</t>
  </si>
  <si>
    <t>0.3681</t>
  </si>
  <si>
    <t>0.3675</t>
  </si>
  <si>
    <t>12640.33</t>
  </si>
  <si>
    <t>1.76</t>
  </si>
  <si>
    <t>66.13</t>
  </si>
  <si>
    <t>346.67</t>
  </si>
  <si>
    <t>0.5238</t>
  </si>
  <si>
    <t>0.2591</t>
  </si>
  <si>
    <t>0.3671</t>
  </si>
  <si>
    <t>0.2259</t>
  </si>
  <si>
    <t>9355.99</t>
  </si>
  <si>
    <t>11188.73</t>
  </si>
  <si>
    <t>12203.39</t>
  </si>
  <si>
    <t>47336.68</t>
  </si>
  <si>
    <t>0.4749</t>
  </si>
  <si>
    <t>12794.68</t>
  </si>
  <si>
    <t>11.97</t>
  </si>
  <si>
    <t>0.6526</t>
  </si>
  <si>
    <t>81.85</t>
  </si>
  <si>
    <t>138.80</t>
  </si>
  <si>
    <t>0.7263</t>
  </si>
  <si>
    <t>2.46</t>
  </si>
  <si>
    <t>9099.78</t>
  </si>
  <si>
    <t>11820.43</t>
  </si>
  <si>
    <t>17.50</t>
  </si>
  <si>
    <t>35.71</t>
  </si>
  <si>
    <t>9.10</t>
  </si>
  <si>
    <t>19.71</t>
  </si>
  <si>
    <t>87.37</t>
  </si>
  <si>
    <t>143.68</t>
  </si>
  <si>
    <t>5.79</t>
  </si>
  <si>
    <t>1.7747</t>
  </si>
  <si>
    <t>13237.33</t>
  </si>
  <si>
    <t>34.38</t>
  </si>
  <si>
    <t>13.50</t>
  </si>
  <si>
    <t>8537.33</t>
  </si>
  <si>
    <t>73.44</t>
  </si>
  <si>
    <t>203.54</t>
  </si>
  <si>
    <t>4.42</t>
  </si>
  <si>
    <t>0.6246</t>
  </si>
  <si>
    <t>0.5774</t>
  </si>
  <si>
    <t>0.6729</t>
  </si>
  <si>
    <t>0.4890</t>
  </si>
  <si>
    <t>11294.05</t>
  </si>
  <si>
    <t>5962.90</t>
  </si>
  <si>
    <t>8604.87</t>
  </si>
  <si>
    <t>8043.03</t>
  </si>
  <si>
    <t>0.7394</t>
  </si>
  <si>
    <t>8927.63</t>
  </si>
  <si>
    <t>20.31</t>
  </si>
  <si>
    <t>0.7471</t>
  </si>
  <si>
    <t>0.7446</t>
  </si>
  <si>
    <t>9977.84</t>
  </si>
  <si>
    <t>56.00</t>
  </si>
  <si>
    <t>223.40</t>
  </si>
  <si>
    <t>0.7859</t>
  </si>
  <si>
    <t>0.7669</t>
  </si>
  <si>
    <t>0.5010</t>
  </si>
  <si>
    <t>7.71</t>
  </si>
  <si>
    <t>8970.03</t>
  </si>
  <si>
    <t>6832.53</t>
  </si>
  <si>
    <t>9164.47</t>
  </si>
  <si>
    <t>28448.01</t>
  </si>
  <si>
    <t>0.8129</t>
  </si>
  <si>
    <t>10645.49</t>
  </si>
  <si>
    <t>0.5958</t>
  </si>
  <si>
    <t>0.5935</t>
  </si>
  <si>
    <t>7991.17</t>
  </si>
  <si>
    <t>32.44</t>
  </si>
  <si>
    <t>229.89</t>
  </si>
  <si>
    <t>0.5182</t>
  </si>
  <si>
    <t>0.4433</t>
  </si>
  <si>
    <t>0.6162</t>
  </si>
  <si>
    <t>1.1869</t>
  </si>
  <si>
    <t>15357.27</t>
  </si>
  <si>
    <t>7501.99</t>
  </si>
  <si>
    <t>7201.05</t>
  </si>
  <si>
    <t>5468.87</t>
  </si>
  <si>
    <t>0.8165</t>
  </si>
  <si>
    <t>15784.20</t>
  </si>
  <si>
    <t>0.6942</t>
  </si>
  <si>
    <t>21.98</t>
  </si>
  <si>
    <t>9077.73</t>
  </si>
  <si>
    <t>63.11</t>
  </si>
  <si>
    <t>256.83</t>
  </si>
  <si>
    <t>1.0006</t>
  </si>
  <si>
    <t>0.5785</t>
  </si>
  <si>
    <t>0.6867</t>
  </si>
  <si>
    <t>0.4194</t>
  </si>
  <si>
    <t>15142.34</t>
  </si>
  <si>
    <t>6145.28</t>
  </si>
  <si>
    <t>8412.58</t>
  </si>
  <si>
    <t>7691.21</t>
  </si>
  <si>
    <t>0.9794</t>
  </si>
  <si>
    <t>9546.95</t>
  </si>
  <si>
    <t>0.6114</t>
  </si>
  <si>
    <t>0.6096</t>
  </si>
  <si>
    <t>9772.40</t>
  </si>
  <si>
    <t>91.00</t>
  </si>
  <si>
    <t>190.68</t>
  </si>
  <si>
    <t>0.6339</t>
  </si>
  <si>
    <t>0.4595</t>
  </si>
  <si>
    <t>18478.23</t>
  </si>
  <si>
    <t>6583.75</t>
  </si>
  <si>
    <t>9493.57</t>
  </si>
  <si>
    <t>9001.31</t>
  </si>
  <si>
    <t>0.5842</t>
  </si>
  <si>
    <t>9650.76</t>
  </si>
  <si>
    <t>52.35</t>
  </si>
  <si>
    <t>197.53</t>
  </si>
  <si>
    <t>0.8709</t>
  </si>
  <si>
    <t>0.6679</t>
  </si>
  <si>
    <t>0.4103</t>
  </si>
  <si>
    <t>5578.60</t>
  </si>
  <si>
    <t>8434.36</t>
  </si>
  <si>
    <t>13701.22</t>
  </si>
  <si>
    <t>1.59</t>
  </si>
  <si>
    <t>13.10</t>
  </si>
  <si>
    <t>0.8671</t>
  </si>
  <si>
    <t>0.8659</t>
  </si>
  <si>
    <t>20.24</t>
  </si>
  <si>
    <t>7.84</t>
  </si>
  <si>
    <t>9861.43</t>
  </si>
  <si>
    <t>142.28</t>
  </si>
  <si>
    <t>0.9431</t>
  </si>
  <si>
    <t>0.5190</t>
  </si>
  <si>
    <t>0.9330</t>
  </si>
  <si>
    <t>0.3978</t>
  </si>
  <si>
    <t>10513.96</t>
  </si>
  <si>
    <t>11549.29</t>
  </si>
  <si>
    <t>9626.57</t>
  </si>
  <si>
    <t>12885.64</t>
  </si>
  <si>
    <t>0.7842</t>
  </si>
  <si>
    <t>10577.13</t>
  </si>
  <si>
    <t>99.33</t>
  </si>
  <si>
    <t>287.36</t>
  </si>
  <si>
    <t>0.3833</t>
  </si>
  <si>
    <t>11.67</t>
  </si>
  <si>
    <t>22492.45</t>
  </si>
  <si>
    <t>8423.66</t>
  </si>
  <si>
    <t>81197.45</t>
  </si>
  <si>
    <t>0.4107</t>
  </si>
  <si>
    <t>53954.83</t>
  </si>
  <si>
    <t>12.85</t>
  </si>
  <si>
    <t>77.89</t>
  </si>
  <si>
    <t>181.82</t>
  </si>
  <si>
    <t>1.2958</t>
  </si>
  <si>
    <t>0.6073</t>
  </si>
  <si>
    <t>8562.58</t>
  </si>
  <si>
    <t>8321.14</t>
  </si>
  <si>
    <t>1.0058</t>
  </si>
  <si>
    <t>13018.58</t>
  </si>
  <si>
    <t>13.41</t>
  </si>
  <si>
    <t>9.76</t>
  </si>
  <si>
    <t>110.67</t>
  </si>
  <si>
    <t>162.50</t>
  </si>
  <si>
    <t>0.6979</t>
  </si>
  <si>
    <t>0.5881</t>
  </si>
  <si>
    <t>4.22</t>
  </si>
  <si>
    <t>12522.39</t>
  </si>
  <si>
    <t>7372.69</t>
  </si>
  <si>
    <t>18837.31</t>
  </si>
  <si>
    <t>0.5649</t>
  </si>
  <si>
    <t>0.5619</t>
  </si>
  <si>
    <t>10.91</t>
  </si>
  <si>
    <t>10100.00</t>
  </si>
  <si>
    <t>0.5646</t>
  </si>
  <si>
    <t>10151.02</t>
  </si>
  <si>
    <t>0.5349</t>
  </si>
  <si>
    <t>12083.57</t>
  </si>
  <si>
    <t>1.1047</t>
  </si>
  <si>
    <t>1.1059</t>
  </si>
  <si>
    <t>15.02</t>
  </si>
  <si>
    <t>14109.53</t>
  </si>
  <si>
    <t>0.8292</t>
  </si>
  <si>
    <t>1.2060</t>
  </si>
  <si>
    <t>0.4632</t>
  </si>
  <si>
    <t>13253.80</t>
  </si>
  <si>
    <t>14403.52</t>
  </si>
  <si>
    <t>13813.72</t>
  </si>
  <si>
    <t>2.7327</t>
  </si>
  <si>
    <t>26165.09</t>
  </si>
  <si>
    <t>13.84</t>
  </si>
  <si>
    <t>0.5967</t>
  </si>
  <si>
    <t>0.5942</t>
  </si>
  <si>
    <t>11.05</t>
  </si>
  <si>
    <t>9526.77</t>
  </si>
  <si>
    <t>73.54</t>
  </si>
  <si>
    <t>149.21</t>
  </si>
  <si>
    <t>0.6929</t>
  </si>
  <si>
    <t>0.5873</t>
  </si>
  <si>
    <t>0.6193</t>
  </si>
  <si>
    <t>0.4521</t>
  </si>
  <si>
    <t>11726.53</t>
  </si>
  <si>
    <t>8449.01</t>
  </si>
  <si>
    <t>9566.90</t>
  </si>
  <si>
    <t>8602.30</t>
  </si>
  <si>
    <t>0.5919</t>
  </si>
  <si>
    <t>8968.79</t>
  </si>
  <si>
    <t>0.5215</t>
  </si>
  <si>
    <t>9.05</t>
  </si>
  <si>
    <t>10551.33</t>
  </si>
  <si>
    <t>83.56</t>
  </si>
  <si>
    <t>262.22</t>
  </si>
  <si>
    <t>0.9133</t>
  </si>
  <si>
    <t>0.6555</t>
  </si>
  <si>
    <t>0.4929</t>
  </si>
  <si>
    <t>0.3935</t>
  </si>
  <si>
    <t>1.58</t>
  </si>
  <si>
    <t>10178.99</t>
  </si>
  <si>
    <t>8697.81</t>
  </si>
  <si>
    <t>10823.50</t>
  </si>
  <si>
    <t>9677.86</t>
  </si>
  <si>
    <t>1.1295</t>
  </si>
  <si>
    <t>14029.93</t>
  </si>
  <si>
    <t>0.3738</t>
  </si>
  <si>
    <t>0.3750</t>
  </si>
  <si>
    <t>14831.23</t>
  </si>
  <si>
    <t>0.3729</t>
  </si>
  <si>
    <t>12025.04</t>
  </si>
  <si>
    <t>0.6896</t>
  </si>
  <si>
    <t>10215.93</t>
  </si>
  <si>
    <t>0.6015</t>
  </si>
  <si>
    <t>10301.57</t>
  </si>
  <si>
    <t>11141.32</t>
  </si>
  <si>
    <t>0.7367</t>
  </si>
  <si>
    <t>0.7357</t>
  </si>
  <si>
    <t>28.05</t>
  </si>
  <si>
    <t>11875.77</t>
  </si>
  <si>
    <t>0.7808</t>
  </si>
  <si>
    <t>11826.87</t>
  </si>
  <si>
    <t>0.7627</t>
  </si>
  <si>
    <t>19550.48</t>
  </si>
  <si>
    <t>24.00</t>
  </si>
  <si>
    <t>0.7768</t>
  </si>
  <si>
    <t>0.7721</t>
  </si>
  <si>
    <t>25.33</t>
  </si>
  <si>
    <t>15.79</t>
  </si>
  <si>
    <t>8567.64</t>
  </si>
  <si>
    <t>104.00</t>
  </si>
  <si>
    <t>93.33</t>
  </si>
  <si>
    <t>0.9717</t>
  </si>
  <si>
    <t>0.7531</t>
  </si>
  <si>
    <t>0.1810</t>
  </si>
  <si>
    <t>10047.31</t>
  </si>
  <si>
    <t>10889.48</t>
  </si>
  <si>
    <t>8137.36</t>
  </si>
  <si>
    <t>10165.75</t>
  </si>
  <si>
    <t>0.8653</t>
  </si>
  <si>
    <t>5345.11</t>
  </si>
  <si>
    <t>indicator TGrpV5103</t>
  </si>
  <si>
    <t>10.07</t>
  </si>
  <si>
    <t>17.86</t>
  </si>
  <si>
    <t>40.24</t>
  </si>
  <si>
    <t>26.50</t>
  </si>
  <si>
    <t>9.40</t>
  </si>
  <si>
    <t>45.39</t>
  </si>
  <si>
    <t>1.3857</t>
  </si>
  <si>
    <t>1.3835</t>
  </si>
  <si>
    <t>16.79</t>
  </si>
  <si>
    <t>23.05</t>
  </si>
  <si>
    <t>14381.21</t>
  </si>
  <si>
    <t>25.22</t>
  </si>
  <si>
    <t>94.94</t>
  </si>
  <si>
    <t>102.73</t>
  </si>
  <si>
    <t>15.57</t>
  </si>
  <si>
    <t>1.5505</t>
  </si>
  <si>
    <t>0.9120</t>
  </si>
  <si>
    <t>1.5624</t>
  </si>
  <si>
    <t>1.0440</t>
  </si>
  <si>
    <t>20271.15</t>
  </si>
  <si>
    <t>12447.44</t>
  </si>
  <si>
    <t>14097.02</t>
  </si>
  <si>
    <t>13417.48</t>
  </si>
  <si>
    <t>90.00</t>
  </si>
  <si>
    <t>73.33</t>
  </si>
  <si>
    <t>40.48</t>
  </si>
  <si>
    <t>47.22</t>
  </si>
  <si>
    <t>46.52</t>
  </si>
  <si>
    <t>14.75</t>
  </si>
  <si>
    <t>4.92</t>
  </si>
  <si>
    <t>80.33</t>
  </si>
  <si>
    <t>2.4727</t>
  </si>
  <si>
    <t>5.7059</t>
  </si>
  <si>
    <t>2.0332</t>
  </si>
  <si>
    <t>13677.88</t>
  </si>
  <si>
    <t>21415.89</t>
  </si>
  <si>
    <t>1.5360</t>
  </si>
  <si>
    <t>1.5346</t>
  </si>
  <si>
    <t>18.92</t>
  </si>
  <si>
    <t>14693.43</t>
  </si>
  <si>
    <t>1.6363</t>
  </si>
  <si>
    <t>13854.13</t>
  </si>
  <si>
    <t>3.1624</t>
  </si>
  <si>
    <t>14303.81</t>
  </si>
  <si>
    <t>0.6425</t>
  </si>
  <si>
    <t>0.6374</t>
  </si>
  <si>
    <t>10694.64</t>
  </si>
  <si>
    <t>0.4794</t>
  </si>
  <si>
    <t>7620.84</t>
  </si>
  <si>
    <t>10171.90</t>
  </si>
  <si>
    <t>0.6257</t>
  </si>
  <si>
    <t>13.29</t>
  </si>
  <si>
    <t>10864.14</t>
  </si>
  <si>
    <t>0.6108</t>
  </si>
  <si>
    <t>10723.61</t>
  </si>
  <si>
    <t>0.6820</t>
  </si>
  <si>
    <t>0.6763</t>
  </si>
  <si>
    <t>18.37</t>
  </si>
  <si>
    <t>8297.32</t>
  </si>
  <si>
    <t>0.7308</t>
  </si>
  <si>
    <t>13919.87</t>
  </si>
  <si>
    <t>0.9089</t>
  </si>
  <si>
    <t>9342.61</t>
  </si>
  <si>
    <t>0.6502</t>
  </si>
  <si>
    <t>9774.35</t>
  </si>
  <si>
    <t>0.7022</t>
  </si>
  <si>
    <t>0.4073</t>
  </si>
  <si>
    <t>9653.82</t>
  </si>
  <si>
    <t>10232.82</t>
  </si>
  <si>
    <t>0.8621</t>
  </si>
  <si>
    <t>9143.16</t>
  </si>
  <si>
    <t>0.5464</t>
  </si>
  <si>
    <t>9.77</t>
  </si>
  <si>
    <t>9402.92</t>
  </si>
  <si>
    <t>0.5680</t>
  </si>
  <si>
    <t>9749.47</t>
  </si>
  <si>
    <t>0.5670</t>
  </si>
  <si>
    <t>0.5674</t>
  </si>
  <si>
    <t>8.54</t>
  </si>
  <si>
    <t>10075.72</t>
  </si>
  <si>
    <t>0.5630</t>
  </si>
  <si>
    <t>9535.84</t>
  </si>
  <si>
    <t>8379.95</t>
  </si>
  <si>
    <t>15.82</t>
  </si>
  <si>
    <t>0.7911</t>
  </si>
  <si>
    <t>0.7881</t>
  </si>
  <si>
    <t>22.56</t>
  </si>
  <si>
    <t>10457.97</t>
  </si>
  <si>
    <t>83.80</t>
  </si>
  <si>
    <t>6.27</t>
  </si>
  <si>
    <t>170.21</t>
  </si>
  <si>
    <t>1.2877</t>
  </si>
  <si>
    <t>0.4334</t>
  </si>
  <si>
    <t>0.8251</t>
  </si>
  <si>
    <t>0.4909</t>
  </si>
  <si>
    <t>16547.61</t>
  </si>
  <si>
    <t>7223.79</t>
  </si>
  <si>
    <t>10253.94</t>
  </si>
  <si>
    <t>9427.39</t>
  </si>
  <si>
    <t>0.9083</t>
  </si>
  <si>
    <t>11446.17</t>
  </si>
  <si>
    <t>13.76</t>
  </si>
  <si>
    <t>0.7251</t>
  </si>
  <si>
    <t>0.7198</t>
  </si>
  <si>
    <t>20.21</t>
  </si>
  <si>
    <t>9032.05</t>
  </si>
  <si>
    <t>69.57</t>
  </si>
  <si>
    <t>211.96</t>
  </si>
  <si>
    <t>0.7321</t>
  </si>
  <si>
    <t>0.7879</t>
  </si>
  <si>
    <t>0.5916</t>
  </si>
  <si>
    <t>11644.00</t>
  </si>
  <si>
    <t>9504.34</t>
  </si>
  <si>
    <t>8827.73</t>
  </si>
  <si>
    <t>9012.73</t>
  </si>
  <si>
    <t>9455.64</t>
  </si>
  <si>
    <t>0.7722</t>
  </si>
  <si>
    <t>0.7673</t>
  </si>
  <si>
    <t>21.95</t>
  </si>
  <si>
    <t>9985.66</t>
  </si>
  <si>
    <t>97.74</t>
  </si>
  <si>
    <t>172.84</t>
  </si>
  <si>
    <t>1.1613</t>
  </si>
  <si>
    <t>0.5274</t>
  </si>
  <si>
    <t>0.7611</t>
  </si>
  <si>
    <t>0.2797</t>
  </si>
  <si>
    <t>9157.01</t>
  </si>
  <si>
    <t>7713.90</t>
  </si>
  <si>
    <t>10299.50</t>
  </si>
  <si>
    <t>10550.64</t>
  </si>
  <si>
    <t>1.8695</t>
  </si>
  <si>
    <t>7497.60</t>
  </si>
  <si>
    <t>26.23</t>
  </si>
  <si>
    <t>19.67</t>
  </si>
  <si>
    <t>9267.81</t>
  </si>
  <si>
    <t>78.71</t>
  </si>
  <si>
    <t>163.93</t>
  </si>
  <si>
    <t>0.5398</t>
  </si>
  <si>
    <t>0.5539</t>
  </si>
  <si>
    <t>0.4286</t>
  </si>
  <si>
    <t>5.64</t>
  </si>
  <si>
    <t>17980.22</t>
  </si>
  <si>
    <t>6454.85</t>
  </si>
  <si>
    <t>7755.51</t>
  </si>
  <si>
    <t>12495.62</t>
  </si>
  <si>
    <t>0.4104</t>
  </si>
  <si>
    <t>15128.55</t>
  </si>
  <si>
    <t>19.64</t>
  </si>
  <si>
    <t>51.67</t>
  </si>
  <si>
    <t>34.78</t>
  </si>
  <si>
    <t>11.63</t>
  </si>
  <si>
    <t>4</t>
  </si>
  <si>
    <t>45.51</t>
  </si>
  <si>
    <t>1.4950</t>
  </si>
  <si>
    <t>1.4928</t>
  </si>
  <si>
    <t>17.46</t>
  </si>
  <si>
    <t>23.66</t>
  </si>
  <si>
    <t>14715.63</t>
  </si>
  <si>
    <t>25.18</t>
  </si>
  <si>
    <t>99.77</t>
  </si>
  <si>
    <t>105.44</t>
  </si>
  <si>
    <t>1.7673</t>
  </si>
  <si>
    <t>0.8068</t>
  </si>
  <si>
    <t>1.7577</t>
  </si>
  <si>
    <t>1.0989</t>
  </si>
  <si>
    <t>17729.47</t>
  </si>
  <si>
    <t>13979.77</t>
  </si>
  <si>
    <t>14806.87</t>
  </si>
  <si>
    <t>12108.78</t>
  </si>
  <si>
    <t>83.33</t>
  </si>
  <si>
    <t>41.58</t>
  </si>
  <si>
    <t>53.06</t>
  </si>
  <si>
    <t>48.58</t>
  </si>
  <si>
    <t>71.21</t>
  </si>
  <si>
    <t>2.5458</t>
  </si>
  <si>
    <t>8.2874</t>
  </si>
  <si>
    <t>1.9495</t>
  </si>
  <si>
    <t>14972.28</t>
  </si>
  <si>
    <t>18611.12</t>
  </si>
  <si>
    <t>1.4135</t>
  </si>
  <si>
    <t>1.4130</t>
  </si>
  <si>
    <t>16.65</t>
  </si>
  <si>
    <t>14623.55</t>
  </si>
  <si>
    <t>26.24</t>
  </si>
  <si>
    <t>0.8476</t>
  </si>
  <si>
    <t>1.6401</t>
  </si>
  <si>
    <t>1.0319</t>
  </si>
  <si>
    <t>13974.11</t>
  </si>
  <si>
    <t>14668.91</t>
  </si>
  <si>
    <t>12771.42</t>
  </si>
  <si>
    <t>2.4391</t>
  </si>
  <si>
    <t>2.4533</t>
  </si>
  <si>
    <t>15330.64</t>
  </si>
  <si>
    <t>16828.35</t>
  </si>
  <si>
    <t>1.4456</t>
  </si>
  <si>
    <t>14296.53</t>
  </si>
  <si>
    <t>25.59</t>
  </si>
  <si>
    <t>1.7970</t>
  </si>
  <si>
    <t>0.8943</t>
  </si>
  <si>
    <t>1.6415</t>
  </si>
  <si>
    <t>1.0937</t>
  </si>
  <si>
    <t>18218.11</t>
  </si>
  <si>
    <t>12549.95</t>
  </si>
  <si>
    <t>14400.97</t>
  </si>
  <si>
    <t>11672.52</t>
  </si>
  <si>
    <t>2.5034</t>
  </si>
  <si>
    <t>2.3120</t>
  </si>
  <si>
    <t>15140.18</t>
  </si>
  <si>
    <t>18334.90</t>
  </si>
  <si>
    <t>1.4759</t>
  </si>
  <si>
    <t>1.4739</t>
  </si>
  <si>
    <t>14368.58</t>
  </si>
  <si>
    <t>1.9087</t>
  </si>
  <si>
    <t>0.9434</t>
  </si>
  <si>
    <t>1.6151</t>
  </si>
  <si>
    <t>1.1698</t>
  </si>
  <si>
    <t>18050.37</t>
  </si>
  <si>
    <t>13887.16</t>
  </si>
  <si>
    <t>14042.32</t>
  </si>
  <si>
    <t>12937.24</t>
  </si>
  <si>
    <t>2.6774</t>
  </si>
  <si>
    <t>2.0608</t>
  </si>
  <si>
    <t>14440.03</t>
  </si>
  <si>
    <t>16547.32</t>
  </si>
  <si>
    <t>1.5987</t>
  </si>
  <si>
    <t>1.5951</t>
  </si>
  <si>
    <t>20.28</t>
  </si>
  <si>
    <t>13648.39</t>
  </si>
  <si>
    <t>27.10</t>
  </si>
  <si>
    <t>1.8237</t>
  </si>
  <si>
    <t>1.8339</t>
  </si>
  <si>
    <t>1.1723</t>
  </si>
  <si>
    <t>15823.85</t>
  </si>
  <si>
    <t>13418.02</t>
  </si>
  <si>
    <t>13454.08</t>
  </si>
  <si>
    <t>2.9382</t>
  </si>
  <si>
    <t>13266.31</t>
  </si>
  <si>
    <t>1.5195</t>
  </si>
  <si>
    <t>1.5181</t>
  </si>
  <si>
    <t>20.19</t>
  </si>
  <si>
    <t>14204.39</t>
  </si>
  <si>
    <t>25.63</t>
  </si>
  <si>
    <t>2.4031</t>
  </si>
  <si>
    <t>0.7791</t>
  </si>
  <si>
    <t>1.7061</t>
  </si>
  <si>
    <t>1.0723</t>
  </si>
  <si>
    <t>19523.90</t>
  </si>
  <si>
    <t>13268.60</t>
  </si>
  <si>
    <t>13751.80</t>
  </si>
  <si>
    <t>11825.02</t>
  </si>
  <si>
    <t>2.7154</t>
  </si>
  <si>
    <t>13160.18</t>
  </si>
  <si>
    <t>1.4686</t>
  </si>
  <si>
    <t>1.4675</t>
  </si>
  <si>
    <t>17.62</t>
  </si>
  <si>
    <t>14896.84</t>
  </si>
  <si>
    <t>0.7962</t>
  </si>
  <si>
    <t>1.6924</t>
  </si>
  <si>
    <t>1.1439</t>
  </si>
  <si>
    <t>15817.68</t>
  </si>
  <si>
    <t>14599.14</t>
  </si>
  <si>
    <t>13213.09</t>
  </si>
  <si>
    <t>2.4769</t>
  </si>
  <si>
    <t>2.1240</t>
  </si>
  <si>
    <t>15138.97</t>
  </si>
  <si>
    <t>18487.52</t>
  </si>
  <si>
    <t>1.4718</t>
  </si>
  <si>
    <t>1.4711</t>
  </si>
  <si>
    <t>17.36</t>
  </si>
  <si>
    <t>15166.89</t>
  </si>
  <si>
    <t>2.0497</t>
  </si>
  <si>
    <t>1.6113</t>
  </si>
  <si>
    <t>1.1319</t>
  </si>
  <si>
    <t>16805.23</t>
  </si>
  <si>
    <t>15497.54</t>
  </si>
  <si>
    <t>12173.81</t>
  </si>
  <si>
    <t>2.6042</t>
  </si>
  <si>
    <t>2.5457</t>
  </si>
  <si>
    <t>15535.43</t>
  </si>
  <si>
    <t>22384.04</t>
  </si>
  <si>
    <t>5.84</t>
  </si>
  <si>
    <t>1.4544</t>
  </si>
  <si>
    <t>1.4531</t>
  </si>
  <si>
    <t>17.66</t>
  </si>
  <si>
    <t>14599.82</t>
  </si>
  <si>
    <t>1.6168</t>
  </si>
  <si>
    <t>1.0860</t>
  </si>
  <si>
    <t>13947.98</t>
  </si>
  <si>
    <t>14109.93</t>
  </si>
  <si>
    <t>13339.84</t>
  </si>
  <si>
    <t>2.3875</t>
  </si>
  <si>
    <t>2.3718</t>
  </si>
  <si>
    <t>13818.24</t>
  </si>
  <si>
    <t>15962.38</t>
  </si>
  <si>
    <t>1.2546</t>
  </si>
  <si>
    <t>1.2547</t>
  </si>
  <si>
    <t>16.45</t>
  </si>
  <si>
    <t>12536.91</t>
  </si>
  <si>
    <t>1.3834</t>
  </si>
  <si>
    <t>1.0374</t>
  </si>
  <si>
    <t>12414.79</t>
  </si>
  <si>
    <t>11977.47</t>
  </si>
  <si>
    <t>1.5800</t>
  </si>
  <si>
    <t>15328.98</t>
  </si>
  <si>
    <t>1.2278</t>
  </si>
  <si>
    <t>1.2272</t>
  </si>
  <si>
    <t>18.68</t>
  </si>
  <si>
    <t>13634.14</t>
  </si>
  <si>
    <t>0.7335</t>
  </si>
  <si>
    <t>14509.22</t>
  </si>
  <si>
    <t>1.1383</t>
  </si>
  <si>
    <t>1.1372</t>
  </si>
  <si>
    <t>16.91</t>
  </si>
  <si>
    <t>12965.37</t>
  </si>
  <si>
    <t>11.92</t>
  </si>
  <si>
    <t>1.1880</t>
  </si>
  <si>
    <t>12951.84</t>
  </si>
  <si>
    <t>1.2137</t>
  </si>
  <si>
    <t>1.2146</t>
  </si>
  <si>
    <t>12738.26</t>
  </si>
  <si>
    <t>1.2832</t>
  </si>
  <si>
    <t>12349.97</t>
  </si>
  <si>
    <t>1.0981</t>
  </si>
  <si>
    <t>1.0984</t>
  </si>
  <si>
    <t>12.62</t>
  </si>
  <si>
    <t>13516.04</t>
  </si>
  <si>
    <t>11.02</t>
  </si>
  <si>
    <t>1.1738</t>
  </si>
  <si>
    <t>13709.66</t>
  </si>
  <si>
    <t>14339.70</t>
  </si>
  <si>
    <t>13.62</t>
  </si>
  <si>
    <t>13.98</t>
  </si>
  <si>
    <t>0.5920</t>
  </si>
  <si>
    <t>0.5825</t>
  </si>
  <si>
    <t>7507.14</t>
  </si>
  <si>
    <t>9.03</t>
  </si>
  <si>
    <t>313.65</t>
  </si>
  <si>
    <t>0.7296</t>
  </si>
  <si>
    <t>0.5406</t>
  </si>
  <si>
    <t>0.4586</t>
  </si>
  <si>
    <t>1.91</t>
  </si>
  <si>
    <t>7131.81</t>
  </si>
  <si>
    <t>7575.20</t>
  </si>
  <si>
    <t>7453.03</t>
  </si>
  <si>
    <t>8232.51</t>
  </si>
  <si>
    <t>0.7958</t>
  </si>
  <si>
    <t>6920.93</t>
  </si>
  <si>
    <t>0.6898</t>
  </si>
  <si>
    <t>0.6816</t>
  </si>
  <si>
    <t>20.08</t>
  </si>
  <si>
    <t>7682.27</t>
  </si>
  <si>
    <t>9273.53</t>
  </si>
  <si>
    <t>6014.90</t>
  </si>
  <si>
    <t>0.5804</t>
  </si>
  <si>
    <t>7806.12</t>
  </si>
  <si>
    <t>0.4209</t>
  </si>
  <si>
    <t>7624.99</t>
  </si>
  <si>
    <t>14.22</t>
  </si>
  <si>
    <t>0.6100</t>
  </si>
  <si>
    <t>0.6058</t>
  </si>
  <si>
    <t>14.78</t>
  </si>
  <si>
    <t>9114.99</t>
  </si>
  <si>
    <t>67.63</t>
  </si>
  <si>
    <t>213.93</t>
  </si>
  <si>
    <t>0.7064</t>
  </si>
  <si>
    <t>0.6914</t>
  </si>
  <si>
    <t>0.6395</t>
  </si>
  <si>
    <t>0.4453</t>
  </si>
  <si>
    <t>12721.13</t>
  </si>
  <si>
    <t>6668.25</t>
  </si>
  <si>
    <t>9041.90</t>
  </si>
  <si>
    <t>8138.40</t>
  </si>
  <si>
    <t>5981.54</t>
  </si>
  <si>
    <t>2.28</t>
  </si>
  <si>
    <t>2.66</t>
  </si>
  <si>
    <t>17.11</t>
  </si>
  <si>
    <t>6.08</t>
  </si>
  <si>
    <t>0.6858</t>
  </si>
  <si>
    <t>0.6796</t>
  </si>
  <si>
    <t>17.87</t>
  </si>
  <si>
    <t>8908.53</t>
  </si>
  <si>
    <t>0.24</t>
  </si>
  <si>
    <t>5.96</t>
  </si>
  <si>
    <t>68.03</t>
  </si>
  <si>
    <t>1.05</t>
  </si>
  <si>
    <t>158.91</t>
  </si>
  <si>
    <t>0.9624</t>
  </si>
  <si>
    <t>0.5219</t>
  </si>
  <si>
    <t>0.6954</t>
  </si>
  <si>
    <t>0.4365</t>
  </si>
  <si>
    <t>3.65</t>
  </si>
  <si>
    <t>8740.72</t>
  </si>
  <si>
    <t>7990.36</t>
  </si>
  <si>
    <t>8963.67</t>
  </si>
  <si>
    <t>9534.97</t>
  </si>
  <si>
    <t>1.2870</t>
  </si>
  <si>
    <t>4762.33</t>
  </si>
  <si>
    <t>16.31</t>
  </si>
  <si>
    <t>0.5908</t>
  </si>
  <si>
    <t>0.5902</t>
  </si>
  <si>
    <t>10.73</t>
  </si>
  <si>
    <t>10782.90</t>
  </si>
  <si>
    <t>65.63</t>
  </si>
  <si>
    <t>154.19</t>
  </si>
  <si>
    <t>0.6692</t>
  </si>
  <si>
    <t>0.3693</t>
  </si>
  <si>
    <t>0.6178</t>
  </si>
  <si>
    <t>0.5074</t>
  </si>
  <si>
    <t>3.16</t>
  </si>
  <si>
    <t>3.87</t>
  </si>
  <si>
    <t>10310.23</t>
  </si>
  <si>
    <t>11080.46</t>
  </si>
  <si>
    <t>10996.57</t>
  </si>
  <si>
    <t>8583.52</t>
  </si>
  <si>
    <t>1.0321</t>
  </si>
  <si>
    <t>16382.72</t>
  </si>
  <si>
    <t>2.03</t>
  </si>
  <si>
    <t>22.22</t>
  </si>
  <si>
    <t>5.69</t>
  </si>
  <si>
    <t>10.57</t>
  </si>
  <si>
    <t>7.72</t>
  </si>
  <si>
    <t>0.6548</t>
  </si>
  <si>
    <t>0.6534</t>
  </si>
  <si>
    <t>9403.41</t>
  </si>
  <si>
    <t>4.94</t>
  </si>
  <si>
    <t>63.44</t>
  </si>
  <si>
    <t>163.18</t>
  </si>
  <si>
    <t>8.37</t>
  </si>
  <si>
    <t>0.8569</t>
  </si>
  <si>
    <t>0.5430</t>
  </si>
  <si>
    <t>0.4415</t>
  </si>
  <si>
    <t>14505.14</t>
  </si>
  <si>
    <t>9031.71</t>
  </si>
  <si>
    <t>8894.77</t>
  </si>
  <si>
    <t>9739.74</t>
  </si>
  <si>
    <t>0.9594</t>
  </si>
  <si>
    <t>7987.35</t>
  </si>
  <si>
    <t>9.21</t>
  </si>
  <si>
    <t>0.6424</t>
  </si>
  <si>
    <t>0.6370</t>
  </si>
  <si>
    <t>13.60</t>
  </si>
  <si>
    <t>12.90</t>
  </si>
  <si>
    <t>8401.68</t>
  </si>
  <si>
    <t>48.24</t>
  </si>
  <si>
    <t>209.82</t>
  </si>
  <si>
    <t>0.7759</t>
  </si>
  <si>
    <t>0.5668</t>
  </si>
  <si>
    <t>0.6545</t>
  </si>
  <si>
    <t>0.4002</t>
  </si>
  <si>
    <t>3.56</t>
  </si>
  <si>
    <t>2.09</t>
  </si>
  <si>
    <t>9644.81</t>
  </si>
  <si>
    <t>6681.15</t>
  </si>
  <si>
    <t>8155.29</t>
  </si>
  <si>
    <t>10272.77</t>
  </si>
  <si>
    <t>1.0413</t>
  </si>
  <si>
    <t>4520.04</t>
  </si>
  <si>
    <t>6.30</t>
  </si>
  <si>
    <t>0.5727</t>
  </si>
  <si>
    <t>0.5671</t>
  </si>
  <si>
    <t>8506.90</t>
  </si>
  <si>
    <t>47.36</t>
  </si>
  <si>
    <t>0.88</t>
  </si>
  <si>
    <t>290.60</t>
  </si>
  <si>
    <t>0.7051</t>
  </si>
  <si>
    <t>0.3742</t>
  </si>
  <si>
    <t>0.5742</t>
  </si>
  <si>
    <t>0.4482</t>
  </si>
  <si>
    <t>2.38</t>
  </si>
  <si>
    <t>2.71</t>
  </si>
  <si>
    <t>7439.51</t>
  </si>
  <si>
    <t>11023.36</t>
  </si>
  <si>
    <t>8537.82</t>
  </si>
  <si>
    <t>9535.55</t>
  </si>
  <si>
    <t>0.7853</t>
  </si>
  <si>
    <t>10121.63</t>
  </si>
  <si>
    <t>5.53</t>
  </si>
  <si>
    <t>16.60</t>
  </si>
  <si>
    <t>4.74</t>
  </si>
  <si>
    <t>0.7127</t>
  </si>
  <si>
    <t>0.7080</t>
  </si>
  <si>
    <t>8404.06</t>
  </si>
  <si>
    <t>62.94</t>
  </si>
  <si>
    <t>5.58</t>
  </si>
  <si>
    <t>211.16</t>
  </si>
  <si>
    <t>0.5744</t>
  </si>
  <si>
    <t>0.6752</t>
  </si>
  <si>
    <t>0.4143</t>
  </si>
  <si>
    <t>2.60</t>
  </si>
  <si>
    <t>1.42</t>
  </si>
  <si>
    <t>5193.53</t>
  </si>
  <si>
    <t>7819.23</t>
  </si>
  <si>
    <t>9146.74</t>
  </si>
  <si>
    <t>7637.63</t>
  </si>
  <si>
    <t>1.2434</t>
  </si>
  <si>
    <t>6005.77</t>
  </si>
  <si>
    <t>0.7036</t>
  </si>
  <si>
    <t>0.7015</t>
  </si>
  <si>
    <t>15.28</t>
  </si>
  <si>
    <t>6.06</t>
  </si>
  <si>
    <t>9538.06</t>
  </si>
  <si>
    <t>61.41</t>
  </si>
  <si>
    <t>172.90</t>
  </si>
  <si>
    <t>1.7801</t>
  </si>
  <si>
    <t>0.5298</t>
  </si>
  <si>
    <t>0.6806</t>
  </si>
  <si>
    <t>0.5577</t>
  </si>
  <si>
    <t>5618.65</t>
  </si>
  <si>
    <t>8651.86</t>
  </si>
  <si>
    <t>10054.91</t>
  </si>
  <si>
    <t>10276.69</t>
  </si>
  <si>
    <t>0.9460</t>
  </si>
  <si>
    <t>7182.68</t>
  </si>
  <si>
    <t>1.46</t>
  </si>
  <si>
    <t>5.85</t>
  </si>
  <si>
    <t>0.7016</t>
  </si>
  <si>
    <t>0.6997</t>
  </si>
  <si>
    <t>15.12</t>
  </si>
  <si>
    <t>9232.88</t>
  </si>
  <si>
    <t>0.51</t>
  </si>
  <si>
    <t>4.73</t>
  </si>
  <si>
    <t>53.19</t>
  </si>
  <si>
    <t>4.47</t>
  </si>
  <si>
    <t>169.15</t>
  </si>
  <si>
    <t>1.0455</t>
  </si>
  <si>
    <t>0.5828</t>
  </si>
  <si>
    <t>0.6893</t>
  </si>
  <si>
    <t>0.6533</t>
  </si>
  <si>
    <t>3.26</t>
  </si>
  <si>
    <t>3.66</t>
  </si>
  <si>
    <t>8411.53</t>
  </si>
  <si>
    <t>9278.78</t>
  </si>
  <si>
    <t>9358.58</t>
  </si>
  <si>
    <t>9212.73</t>
  </si>
  <si>
    <t>0.6565</t>
  </si>
  <si>
    <t>6701.93</t>
  </si>
  <si>
    <t>15.33</t>
  </si>
  <si>
    <t>0.7825</t>
  </si>
  <si>
    <t>0.7792</t>
  </si>
  <si>
    <t>7999.70</t>
  </si>
  <si>
    <t>34.44</t>
  </si>
  <si>
    <t>2.98</t>
  </si>
  <si>
    <t>208.96</t>
  </si>
  <si>
    <t>7.46</t>
  </si>
  <si>
    <t>0.5588</t>
  </si>
  <si>
    <t>0.8508</t>
  </si>
  <si>
    <t>0.5101</t>
  </si>
  <si>
    <t>9986.16</t>
  </si>
  <si>
    <t>7054.77</t>
  </si>
  <si>
    <t>7874.19</t>
  </si>
  <si>
    <t>8394.56</t>
  </si>
  <si>
    <t>0.9471</t>
  </si>
  <si>
    <t>8270.27</t>
  </si>
  <si>
    <t>25.34</t>
  </si>
  <si>
    <t>0.7987</t>
  </si>
  <si>
    <t>0.7961</t>
  </si>
  <si>
    <t>26.71</t>
  </si>
  <si>
    <t>8718.81</t>
  </si>
  <si>
    <t>3.51</t>
  </si>
  <si>
    <t>39.64</t>
  </si>
  <si>
    <t>167.83</t>
  </si>
  <si>
    <t>6.99</t>
  </si>
  <si>
    <t>0.9116</t>
  </si>
  <si>
    <t>0.4848</t>
  </si>
  <si>
    <t>0.8372</t>
  </si>
  <si>
    <t>0.5899</t>
  </si>
  <si>
    <t>7833.47</t>
  </si>
  <si>
    <t>8459.72</t>
  </si>
  <si>
    <t>8303.22</t>
  </si>
  <si>
    <t>14499.63</t>
  </si>
  <si>
    <t>0.7144</t>
  </si>
  <si>
    <t>8900.69</t>
  </si>
  <si>
    <t>0.68</t>
  </si>
  <si>
    <t>2.72</t>
  </si>
  <si>
    <t>0.5886</t>
  </si>
  <si>
    <t>10.88</t>
  </si>
  <si>
    <t>9622.17</t>
  </si>
  <si>
    <t>52.58</t>
  </si>
  <si>
    <t>303.45</t>
  </si>
  <si>
    <t>0.6207</t>
  </si>
  <si>
    <t>0.4653</t>
  </si>
  <si>
    <t>0.6094</t>
  </si>
  <si>
    <t>0.3901</t>
  </si>
  <si>
    <t>15414.73</t>
  </si>
  <si>
    <t>7801.30</t>
  </si>
  <si>
    <t>8471.18</t>
  </si>
  <si>
    <t>6645.05</t>
  </si>
  <si>
    <t>0.7836</t>
  </si>
  <si>
    <t>11883.24</t>
  </si>
  <si>
    <t>0.5844</t>
  </si>
  <si>
    <t>9679.68</t>
  </si>
  <si>
    <t>0.55</t>
  </si>
  <si>
    <t>56.78</t>
  </si>
  <si>
    <t>304.64</t>
  </si>
  <si>
    <t>0.4712</t>
  </si>
  <si>
    <t>0.4024</t>
  </si>
  <si>
    <t>0.6348</t>
  </si>
  <si>
    <t>0.4166</t>
  </si>
  <si>
    <t>2.42</t>
  </si>
  <si>
    <t>11748.23</t>
  </si>
  <si>
    <t>8604.35</t>
  </si>
  <si>
    <t>9718.35</t>
  </si>
  <si>
    <t>7663.47</t>
  </si>
  <si>
    <t>0.7297</t>
  </si>
  <si>
    <t>8209.04</t>
  </si>
  <si>
    <t>7.88</t>
  </si>
  <si>
    <t>0.6050</t>
  </si>
  <si>
    <t>0.6036</t>
  </si>
  <si>
    <t>9866.19</t>
  </si>
  <si>
    <t>0.62</t>
  </si>
  <si>
    <t>260.87</t>
  </si>
  <si>
    <t>0.7111</t>
  </si>
  <si>
    <t>0.4341</t>
  </si>
  <si>
    <t>0.6486</t>
  </si>
  <si>
    <t>0.3113</t>
  </si>
  <si>
    <t>13798.41</t>
  </si>
  <si>
    <t>8074.40</t>
  </si>
  <si>
    <t>9534.18</t>
  </si>
  <si>
    <t>10974.14</t>
  </si>
  <si>
    <t>0.4311</t>
  </si>
  <si>
    <t>17150.83</t>
  </si>
  <si>
    <t>0.65</t>
  </si>
  <si>
    <t>4.52</t>
  </si>
  <si>
    <t>0.5379</t>
  </si>
  <si>
    <t>0.5351</t>
  </si>
  <si>
    <t>10.32</t>
  </si>
  <si>
    <t>9054.18</t>
  </si>
  <si>
    <t>0.32</t>
  </si>
  <si>
    <t>3.67</t>
  </si>
  <si>
    <t>48.06</t>
  </si>
  <si>
    <t>5.10</t>
  </si>
  <si>
    <t>267.97</t>
  </si>
  <si>
    <t>0.6759</t>
  </si>
  <si>
    <t>0.5084</t>
  </si>
  <si>
    <t>0.5481</t>
  </si>
  <si>
    <t>0.2646</t>
  </si>
  <si>
    <t>9128.39</t>
  </si>
  <si>
    <t>7834.70</t>
  </si>
  <si>
    <t>9039.19</t>
  </si>
  <si>
    <t>14413.77</t>
  </si>
  <si>
    <t>0.5932</t>
  </si>
  <si>
    <t>11187.57</t>
  </si>
  <si>
    <t>6.67</t>
  </si>
  <si>
    <t>0.5388</t>
  </si>
  <si>
    <t>0.5376</t>
  </si>
  <si>
    <t>8.48</t>
  </si>
  <si>
    <t>7.14</t>
  </si>
  <si>
    <t>9858.33</t>
  </si>
  <si>
    <t>59.31</t>
  </si>
  <si>
    <t>213.41</t>
  </si>
  <si>
    <t>0.7136</t>
  </si>
  <si>
    <t>0.5029</t>
  </si>
  <si>
    <t>0.5454</t>
  </si>
  <si>
    <t>0.2941</t>
  </si>
  <si>
    <t>3.24</t>
  </si>
  <si>
    <t>12977.52</t>
  </si>
  <si>
    <t>7776.82</t>
  </si>
  <si>
    <t>9530.86</t>
  </si>
  <si>
    <t>10806.22</t>
  </si>
  <si>
    <t>0.6658</t>
  </si>
  <si>
    <t>7622.33</t>
  </si>
  <si>
    <t>0.6907</t>
  </si>
  <si>
    <t>0.6843</t>
  </si>
  <si>
    <t>14.69</t>
  </si>
  <si>
    <t>8715.31</t>
  </si>
  <si>
    <t>62.69</t>
  </si>
  <si>
    <t>222.86</t>
  </si>
  <si>
    <t>0.9048</t>
  </si>
  <si>
    <t>0.3513</t>
  </si>
  <si>
    <t>0.7159</t>
  </si>
  <si>
    <t>0.3702</t>
  </si>
  <si>
    <t>1.93</t>
  </si>
  <si>
    <t>3.32</t>
  </si>
  <si>
    <t>12621.96</t>
  </si>
  <si>
    <t>9085.63</t>
  </si>
  <si>
    <t>7867.44</t>
  </si>
  <si>
    <t>11299.77</t>
  </si>
  <si>
    <t>1.3097</t>
  </si>
  <si>
    <t>5333.34</t>
  </si>
  <si>
    <t>2.65</t>
  </si>
  <si>
    <t>0.6371</t>
  </si>
  <si>
    <t>0.6342</t>
  </si>
  <si>
    <t>13.91</t>
  </si>
  <si>
    <t>9220.94</t>
  </si>
  <si>
    <t>57.33</t>
  </si>
  <si>
    <t>240.00</t>
  </si>
  <si>
    <t>0.7445</t>
  </si>
  <si>
    <t>0.5136</t>
  </si>
  <si>
    <t>0.6579</t>
  </si>
  <si>
    <t>0.3261</t>
  </si>
  <si>
    <t>2.70</t>
  </si>
  <si>
    <t>11158.32</t>
  </si>
  <si>
    <t>7240.13</t>
  </si>
  <si>
    <t>8844.33</t>
  </si>
  <si>
    <t>15079.11</t>
  </si>
  <si>
    <t>0.8921</t>
  </si>
  <si>
    <t>7759.53</t>
  </si>
  <si>
    <t>0.4900</t>
  </si>
  <si>
    <t>0.4874</t>
  </si>
  <si>
    <t>6.87</t>
  </si>
  <si>
    <t>10669.05</t>
  </si>
  <si>
    <t>0.63</t>
  </si>
  <si>
    <t>45.27</t>
  </si>
  <si>
    <t>320.90</t>
  </si>
  <si>
    <t>0.4745</t>
  </si>
  <si>
    <t>0.3797</t>
  </si>
  <si>
    <t>0.5172</t>
  </si>
  <si>
    <t>0.4299</t>
  </si>
  <si>
    <t>1.57</t>
  </si>
  <si>
    <t>3.14</t>
  </si>
  <si>
    <t>2.96</t>
  </si>
  <si>
    <t>16119.86</t>
  </si>
  <si>
    <t>7326.77</t>
  </si>
  <si>
    <t>10272.38</t>
  </si>
  <si>
    <t>9669.81</t>
  </si>
  <si>
    <t>0.5943</t>
  </si>
  <si>
    <t>8864.50</t>
  </si>
  <si>
    <t>5.93</t>
  </si>
  <si>
    <t>0.6105</t>
  </si>
  <si>
    <t>0.6083</t>
  </si>
  <si>
    <t>13.33</t>
  </si>
  <si>
    <t>11437.64</t>
  </si>
  <si>
    <t>59.44</t>
  </si>
  <si>
    <t>291.04</t>
  </si>
  <si>
    <t>0.7878</t>
  </si>
  <si>
    <t>0.2607</t>
  </si>
  <si>
    <t>0.6250</t>
  </si>
  <si>
    <t>0.4137</t>
  </si>
  <si>
    <t>4.31</t>
  </si>
  <si>
    <t>10898.64</t>
  </si>
  <si>
    <t>14271.37</t>
  </si>
  <si>
    <t>11650.12</t>
  </si>
  <si>
    <t>9313.76</t>
  </si>
  <si>
    <t>1.1821</t>
  </si>
  <si>
    <t>9011.86</t>
  </si>
  <si>
    <t>9.87</t>
  </si>
  <si>
    <t>0.5467</t>
  </si>
  <si>
    <t>0.5416</t>
  </si>
  <si>
    <t>11.84</t>
  </si>
  <si>
    <t>9556.72</t>
  </si>
  <si>
    <t>0.64</t>
  </si>
  <si>
    <t>45.59</t>
  </si>
  <si>
    <t>315.44</t>
  </si>
  <si>
    <t>0.3670</t>
  </si>
  <si>
    <t>0.6366</t>
  </si>
  <si>
    <t>0.5773</t>
  </si>
  <si>
    <t>0.3058</t>
  </si>
  <si>
    <t>10898.69</t>
  </si>
  <si>
    <t>7676.81</t>
  </si>
  <si>
    <t>9910.54</t>
  </si>
  <si>
    <t>7588.63</t>
  </si>
  <si>
    <t>1.5509</t>
  </si>
  <si>
    <t>6308.68</t>
  </si>
  <si>
    <t>5.75</t>
  </si>
  <si>
    <t>0.5254</t>
  </si>
  <si>
    <t>8.05</t>
  </si>
  <si>
    <t>7681.10</t>
  </si>
  <si>
    <t>195.40</t>
  </si>
  <si>
    <t>0.7790</t>
  </si>
  <si>
    <t>0.2955</t>
  </si>
  <si>
    <t>0.5344</t>
  </si>
  <si>
    <t>0.2095</t>
  </si>
  <si>
    <t>6628.16</t>
  </si>
  <si>
    <t>8787.14</t>
  </si>
  <si>
    <t>7698.02</t>
  </si>
  <si>
    <t>8276.85</t>
  </si>
  <si>
    <t>0.9853</t>
  </si>
  <si>
    <t>5063.71</t>
  </si>
  <si>
    <t>0.5581</t>
  </si>
  <si>
    <t>0.5549</t>
  </si>
  <si>
    <t>7918.08</t>
  </si>
  <si>
    <t>0.67</t>
  </si>
  <si>
    <t>32.67</t>
  </si>
  <si>
    <t>3.07</t>
  </si>
  <si>
    <t>173.91</t>
  </si>
  <si>
    <t>0.5698</t>
  </si>
  <si>
    <t>0.3581</t>
  </si>
  <si>
    <t>0.5645</t>
  </si>
  <si>
    <t>0.5449</t>
  </si>
  <si>
    <t>3.09</t>
  </si>
  <si>
    <t>12439.94</t>
  </si>
  <si>
    <t>14236.25</t>
  </si>
  <si>
    <t>7274.81</t>
  </si>
  <si>
    <t>5129.38</t>
  </si>
  <si>
    <t>0.8877</t>
  </si>
  <si>
    <t>9930.16</t>
  </si>
  <si>
    <t>0.85</t>
  </si>
  <si>
    <t>3.42</t>
  </si>
  <si>
    <t>8.55</t>
  </si>
  <si>
    <t>0.5171</t>
  </si>
  <si>
    <t>0.5151</t>
  </si>
  <si>
    <t>8118.29</t>
  </si>
  <si>
    <t>39.11</t>
  </si>
  <si>
    <t>205.13</t>
  </si>
  <si>
    <t>0.6132</t>
  </si>
  <si>
    <t>0.5181</t>
  </si>
  <si>
    <t>0.5077</t>
  </si>
  <si>
    <t>3.05</t>
  </si>
  <si>
    <t>3.01</t>
  </si>
  <si>
    <t>10869.22</t>
  </si>
  <si>
    <t>6553.60</t>
  </si>
  <si>
    <t>8038.45</t>
  </si>
  <si>
    <t>0.7350</t>
  </si>
  <si>
    <t>6404.07</t>
  </si>
  <si>
    <t>1.79</t>
  </si>
  <si>
    <t>0.5476</t>
  </si>
  <si>
    <t>0.5465</t>
  </si>
  <si>
    <t>10.71</t>
  </si>
  <si>
    <t>8177.12</t>
  </si>
  <si>
    <t>250.00</t>
  </si>
  <si>
    <t>0.4681</t>
  </si>
  <si>
    <t>0.9447</t>
  </si>
  <si>
    <t>0.5198</t>
  </si>
  <si>
    <t>3.08</t>
  </si>
  <si>
    <t>11639.87</t>
  </si>
  <si>
    <t>5766.71</t>
  </si>
  <si>
    <t>8163.11</t>
  </si>
  <si>
    <t>11462.35</t>
  </si>
  <si>
    <t>0.6125</t>
  </si>
  <si>
    <t>12318.44</t>
  </si>
  <si>
    <t>2.02</t>
  </si>
  <si>
    <t>0.4912</t>
  </si>
  <si>
    <t>6.12</t>
  </si>
  <si>
    <t>8641.70</t>
  </si>
  <si>
    <t>2.12</t>
  </si>
  <si>
    <t>37.50</t>
  </si>
  <si>
    <t>185.57</t>
  </si>
  <si>
    <t>0.5927</t>
  </si>
  <si>
    <t>0.5045</t>
  </si>
  <si>
    <t>0.4767</t>
  </si>
  <si>
    <t>4.50</t>
  </si>
  <si>
    <t>12705.21</t>
  </si>
  <si>
    <t>9357.97</t>
  </si>
  <si>
    <t>7806.64</t>
  </si>
  <si>
    <t>0.6230</t>
  </si>
  <si>
    <t>10139.20</t>
  </si>
  <si>
    <t>0.6561</t>
  </si>
  <si>
    <t>0.6516</t>
  </si>
  <si>
    <t>7493.57</t>
  </si>
  <si>
    <t>2.57</t>
  </si>
  <si>
    <t>35.70</t>
  </si>
  <si>
    <t>187.50</t>
  </si>
  <si>
    <t>0.6732</t>
  </si>
  <si>
    <t>0.6131</t>
  </si>
  <si>
    <t>4530.04</t>
  </si>
  <si>
    <t>8464.55</t>
  </si>
  <si>
    <t>8051.35</t>
  </si>
  <si>
    <t>10915.97</t>
  </si>
  <si>
    <t>1.1951</t>
  </si>
  <si>
    <t>6973.66</t>
  </si>
  <si>
    <t>3.61</t>
  </si>
  <si>
    <t>10.84</t>
  </si>
  <si>
    <t>0.5570</t>
  </si>
  <si>
    <t>0.5561</t>
  </si>
  <si>
    <t>15.66</t>
  </si>
  <si>
    <t>8676.43</t>
  </si>
  <si>
    <t>30.34</t>
  </si>
  <si>
    <t>195.12</t>
  </si>
  <si>
    <t>0.4911</t>
  </si>
  <si>
    <t>0.5436</t>
  </si>
  <si>
    <t>0.5764</t>
  </si>
  <si>
    <t>0.3894</t>
  </si>
  <si>
    <t>10026.48</t>
  </si>
  <si>
    <t>6674.88</t>
  </si>
  <si>
    <t>8605.18</t>
  </si>
  <si>
    <t>10772.06</t>
  </si>
  <si>
    <t>0.9196</t>
  </si>
  <si>
    <t>11239.69</t>
  </si>
  <si>
    <t>2.30</t>
  </si>
  <si>
    <t>11.49</t>
  </si>
  <si>
    <t>0.7606</t>
  </si>
  <si>
    <t>0.7551</t>
  </si>
  <si>
    <t>6743.36</t>
  </si>
  <si>
    <t>30.89</t>
  </si>
  <si>
    <t>0.95</t>
  </si>
  <si>
    <t>0.4368</t>
  </si>
  <si>
    <t>1.2814</t>
  </si>
  <si>
    <t>0.7883</t>
  </si>
  <si>
    <t>0.4278</t>
  </si>
  <si>
    <t>8182.42</t>
  </si>
  <si>
    <t>2982.87</t>
  </si>
  <si>
    <t>6853.97</t>
  </si>
  <si>
    <t>9571.62</t>
  </si>
  <si>
    <t>1.1601</t>
  </si>
  <si>
    <t>6468.49</t>
  </si>
  <si>
    <t>0.92</t>
  </si>
  <si>
    <t>23.85</t>
  </si>
  <si>
    <t>5.50</t>
  </si>
  <si>
    <t>0.6318</t>
  </si>
  <si>
    <t>0.6264</t>
  </si>
  <si>
    <t>15.60</t>
  </si>
  <si>
    <t>7342.89</t>
  </si>
  <si>
    <t>0.59</t>
  </si>
  <si>
    <t>37.74</t>
  </si>
  <si>
    <t>185.19</t>
  </si>
  <si>
    <t>0.4001</t>
  </si>
  <si>
    <t>0.3662</t>
  </si>
  <si>
    <t>0.6830</t>
  </si>
  <si>
    <t>0.2910</t>
  </si>
  <si>
    <t>12529.65</t>
  </si>
  <si>
    <t>9158.43</t>
  </si>
  <si>
    <t>6847.90</t>
  </si>
  <si>
    <t>14540.66</t>
  </si>
  <si>
    <t>1.0132</t>
  </si>
  <si>
    <t>7793.14</t>
  </si>
  <si>
    <t>7.21</t>
  </si>
  <si>
    <t>18.87</t>
  </si>
  <si>
    <t>19.23</t>
  </si>
  <si>
    <t>0.5757</t>
  </si>
  <si>
    <t>0.5743</t>
  </si>
  <si>
    <t>9.67</t>
  </si>
  <si>
    <t>9960.03</t>
  </si>
  <si>
    <t>80.35</t>
  </si>
  <si>
    <t>135.31</t>
  </si>
  <si>
    <t>0.6697</t>
  </si>
  <si>
    <t>0.5808</t>
  </si>
  <si>
    <t>0.4293</t>
  </si>
  <si>
    <t>9.36</t>
  </si>
  <si>
    <t>3.69</t>
  </si>
  <si>
    <t>23277.21</t>
  </si>
  <si>
    <t>9818.84</t>
  </si>
  <si>
    <t>9171.21</t>
  </si>
  <si>
    <t>9293.61</t>
  </si>
  <si>
    <t>1.5042</t>
  </si>
  <si>
    <t>6199.34</t>
  </si>
  <si>
    <t>11.15</t>
  </si>
  <si>
    <t>0.6652</t>
  </si>
  <si>
    <t>0.6640</t>
  </si>
  <si>
    <t>17.54</t>
  </si>
  <si>
    <t>9364.66</t>
  </si>
  <si>
    <t>71.51</t>
  </si>
  <si>
    <t>131.39</t>
  </si>
  <si>
    <t>0.9689</t>
  </si>
  <si>
    <t>0.5772</t>
  </si>
  <si>
    <t>0.7009</t>
  </si>
  <si>
    <t>0.3673</t>
  </si>
  <si>
    <t>4.13</t>
  </si>
  <si>
    <t>2.15</t>
  </si>
  <si>
    <t>8991.88</t>
  </si>
  <si>
    <t>8795.86</t>
  </si>
  <si>
    <t>9424.73</t>
  </si>
  <si>
    <t>9327.94</t>
  </si>
  <si>
    <t>0.8205</t>
  </si>
  <si>
    <t>8607.46</t>
  </si>
  <si>
    <t>9.18</t>
  </si>
  <si>
    <t>0.6399</t>
  </si>
  <si>
    <t>0.6353</t>
  </si>
  <si>
    <t>8484.52</t>
  </si>
  <si>
    <t>5.63</t>
  </si>
  <si>
    <t>66.80</t>
  </si>
  <si>
    <t>126.71</t>
  </si>
  <si>
    <t>0.6790</t>
  </si>
  <si>
    <t>0.4363</t>
  </si>
  <si>
    <t>0.6832</t>
  </si>
  <si>
    <t>0.4426</t>
  </si>
  <si>
    <t>12646.79</t>
  </si>
  <si>
    <t>7974.36</t>
  </si>
  <si>
    <t>8348.01</t>
  </si>
  <si>
    <t>7916.92</t>
  </si>
  <si>
    <t>0.6838</t>
  </si>
  <si>
    <t>7538.23</t>
  </si>
  <si>
    <t>0.75</t>
  </si>
  <si>
    <t>0.7279</t>
  </si>
  <si>
    <t>0.7260</t>
  </si>
  <si>
    <t>19.55</t>
  </si>
  <si>
    <t>8348.25</t>
  </si>
  <si>
    <t>63.47</t>
  </si>
  <si>
    <t>148.76</t>
  </si>
  <si>
    <t>1.4326</t>
  </si>
  <si>
    <t>0.8480</t>
  </si>
  <si>
    <t>0.7031</t>
  </si>
  <si>
    <t>10146.52</t>
  </si>
  <si>
    <t>5061.20</t>
  </si>
  <si>
    <t>8735.99</t>
  </si>
  <si>
    <t>7205.07</t>
  </si>
  <si>
    <t>6745.27</t>
  </si>
  <si>
    <t>1.07</t>
  </si>
  <si>
    <t>1.78</t>
  </si>
  <si>
    <t>9.25</t>
  </si>
  <si>
    <t>0.6713</t>
  </si>
  <si>
    <t>0.6695</t>
  </si>
  <si>
    <t>14.95</t>
  </si>
  <si>
    <t>9996.56</t>
  </si>
  <si>
    <t>5.18</t>
  </si>
  <si>
    <t>71.57</t>
  </si>
  <si>
    <t>104.42</t>
  </si>
  <si>
    <t>0.9427</t>
  </si>
  <si>
    <t>0.4573</t>
  </si>
  <si>
    <t>0.7292</t>
  </si>
  <si>
    <t>0.3813</t>
  </si>
  <si>
    <t>10342.79</t>
  </si>
  <si>
    <t>11190.87</t>
  </si>
  <si>
    <t>9984.52</t>
  </si>
  <si>
    <t>9453.79</t>
  </si>
  <si>
    <t>0.7785</t>
  </si>
  <si>
    <t>8412.67</t>
  </si>
  <si>
    <t>9.06</t>
  </si>
  <si>
    <t>26.32</t>
  </si>
  <si>
    <t>0.6509</t>
  </si>
  <si>
    <t>0.6479</t>
  </si>
  <si>
    <t>15.44</t>
  </si>
  <si>
    <t>8870.43</t>
  </si>
  <si>
    <t>62.43</t>
  </si>
  <si>
    <t>159.09</t>
  </si>
  <si>
    <t>1.7990</t>
  </si>
  <si>
    <t>0.7844</t>
  </si>
  <si>
    <t>0.6634</t>
  </si>
  <si>
    <t>0.3638</t>
  </si>
  <si>
    <t>5.57</t>
  </si>
  <si>
    <t>2.93</t>
  </si>
  <si>
    <t>7798.39</t>
  </si>
  <si>
    <t>8942.78</t>
  </si>
  <si>
    <t>8892.64</t>
  </si>
  <si>
    <t>9433.73</t>
  </si>
  <si>
    <t>0.8897</t>
  </si>
  <si>
    <t>7318.40</t>
  </si>
  <si>
    <t>8.61</t>
  </si>
  <si>
    <t>0.6204</t>
  </si>
  <si>
    <t>9266.07</t>
  </si>
  <si>
    <t>5.55</t>
  </si>
  <si>
    <t>69.96</t>
  </si>
  <si>
    <t>6.35</t>
  </si>
  <si>
    <t>193.44</t>
  </si>
  <si>
    <t>9.84</t>
  </si>
  <si>
    <t>0.8026</t>
  </si>
  <si>
    <t>0.5514</t>
  </si>
  <si>
    <t>0.6420</t>
  </si>
  <si>
    <t>0.4703</t>
  </si>
  <si>
    <t>10273.86</t>
  </si>
  <si>
    <t>11294.99</t>
  </si>
  <si>
    <t>9249.81</t>
  </si>
  <si>
    <t>7850.87</t>
  </si>
  <si>
    <t>0.8994</t>
  </si>
  <si>
    <t>9007.22</t>
  </si>
  <si>
    <t>0.6558</t>
  </si>
  <si>
    <t>0.6583</t>
  </si>
  <si>
    <t>12989.76</t>
  </si>
  <si>
    <t>84.52</t>
  </si>
  <si>
    <t>226.99</t>
  </si>
  <si>
    <t>1.0332</t>
  </si>
  <si>
    <t>0.5812</t>
  </si>
  <si>
    <t>0.6484</t>
  </si>
  <si>
    <t>0.3660</t>
  </si>
  <si>
    <t>8.25</t>
  </si>
  <si>
    <t>2.40</t>
  </si>
  <si>
    <t>16623.85</t>
  </si>
  <si>
    <t>6664.72</t>
  </si>
  <si>
    <t>12793.45</t>
  </si>
  <si>
    <t>11418.99</t>
  </si>
  <si>
    <t>0.6899</t>
  </si>
  <si>
    <t>13239.70</t>
  </si>
  <si>
    <t>4.59</t>
  </si>
  <si>
    <t>6.63</t>
  </si>
  <si>
    <t>0.6389</t>
  </si>
  <si>
    <t>0.6341</t>
  </si>
  <si>
    <t>8636.62</t>
  </si>
  <si>
    <t>6.50</t>
  </si>
  <si>
    <t>282.05</t>
  </si>
  <si>
    <t>1.0421</t>
  </si>
  <si>
    <t>0.4704</t>
  </si>
  <si>
    <t>0.6268</t>
  </si>
  <si>
    <t>0.4504</t>
  </si>
  <si>
    <t>8400.10</t>
  </si>
  <si>
    <t>20932.48</t>
  </si>
  <si>
    <t>7825.19</t>
  </si>
  <si>
    <t>10734.26</t>
  </si>
  <si>
    <t>0.7238</t>
  </si>
  <si>
    <t>10901.44</t>
  </si>
  <si>
    <t>2.47</t>
  </si>
  <si>
    <t>0.6118</t>
  </si>
  <si>
    <t>0.6074</t>
  </si>
  <si>
    <t>8069.19</t>
  </si>
  <si>
    <t>54.09</t>
  </si>
  <si>
    <t>208.86</t>
  </si>
  <si>
    <t>0.5733</t>
  </si>
  <si>
    <t>0.4180</t>
  </si>
  <si>
    <t>0.6614</t>
  </si>
  <si>
    <t>0.3522</t>
  </si>
  <si>
    <t>8238.12</t>
  </si>
  <si>
    <t>11727.51</t>
  </si>
  <si>
    <t>7613.75</t>
  </si>
  <si>
    <t>11368.22</t>
  </si>
  <si>
    <t>1.2688</t>
  </si>
  <si>
    <t>4527.00</t>
  </si>
  <si>
    <t>7.05</t>
  </si>
  <si>
    <t>0.5553</t>
  </si>
  <si>
    <t>0.5527</t>
  </si>
  <si>
    <t>10686.64</t>
  </si>
  <si>
    <t>53.12</t>
  </si>
  <si>
    <t>5.07</t>
  </si>
  <si>
    <t>256.58</t>
  </si>
  <si>
    <t>0.6148</t>
  </si>
  <si>
    <t>0.3502</t>
  </si>
  <si>
    <t>0.5776</t>
  </si>
  <si>
    <t>0.4554</t>
  </si>
  <si>
    <t>10591.96</t>
  </si>
  <si>
    <t>9635.84</t>
  </si>
  <si>
    <t>10710.88</t>
  </si>
  <si>
    <t>11762.10</t>
  </si>
  <si>
    <t>0.7355</t>
  </si>
  <si>
    <t>15211.42</t>
  </si>
  <si>
    <t>0.5752</t>
  </si>
  <si>
    <t>0.5712</t>
  </si>
  <si>
    <t>9626.39</t>
  </si>
  <si>
    <t>55.86</t>
  </si>
  <si>
    <t>213.84</t>
  </si>
  <si>
    <t>1.1275</t>
  </si>
  <si>
    <t>0.3281</t>
  </si>
  <si>
    <t>0.5242</t>
  </si>
  <si>
    <t>0.4010</t>
  </si>
  <si>
    <t>2.29</t>
  </si>
  <si>
    <t>2.99</t>
  </si>
  <si>
    <t>9233.71</t>
  </si>
  <si>
    <t>11224.26</t>
  </si>
  <si>
    <t>9674.66</t>
  </si>
  <si>
    <t>9396.51</t>
  </si>
  <si>
    <t>0.7740</t>
  </si>
  <si>
    <t>10105.72</t>
  </si>
  <si>
    <t>1.90</t>
  </si>
  <si>
    <t>6.96</t>
  </si>
  <si>
    <t>0.5966</t>
  </si>
  <si>
    <t>0.5949</t>
  </si>
  <si>
    <t>12.74</t>
  </si>
  <si>
    <t>8390.13</t>
  </si>
  <si>
    <t>211.54</t>
  </si>
  <si>
    <t>1.0948</t>
  </si>
  <si>
    <t>0.3544</t>
  </si>
  <si>
    <t>0.5838</t>
  </si>
  <si>
    <t>0.3876</t>
  </si>
  <si>
    <t>6102.27</t>
  </si>
  <si>
    <t>14030.59</t>
  </si>
  <si>
    <t>8434.23</t>
  </si>
  <si>
    <t>7330.35</t>
  </si>
  <si>
    <t>1.0247</t>
  </si>
  <si>
    <t>7596.86</t>
  </si>
  <si>
    <t>4.43</t>
  </si>
  <si>
    <t>5.06</t>
  </si>
  <si>
    <t>0.6289</t>
  </si>
  <si>
    <t>0.6244</t>
  </si>
  <si>
    <t>10.26</t>
  </si>
  <si>
    <t>9347.47</t>
  </si>
  <si>
    <t>59.68</t>
  </si>
  <si>
    <t>275.64</t>
  </si>
  <si>
    <t>0.8436</t>
  </si>
  <si>
    <t>0.5169</t>
  </si>
  <si>
    <t>0.6149</t>
  </si>
  <si>
    <t>0.5489</t>
  </si>
  <si>
    <t>2.69</t>
  </si>
  <si>
    <t>3.22</t>
  </si>
  <si>
    <t>5.44</t>
  </si>
  <si>
    <t>7464.48</t>
  </si>
  <si>
    <t>9917.45</t>
  </si>
  <si>
    <t>9258.76</t>
  </si>
  <si>
    <t>15347.71</t>
  </si>
  <si>
    <t>0.7402</t>
  </si>
  <si>
    <t>6655.81</t>
  </si>
  <si>
    <t>0.4986</t>
  </si>
  <si>
    <t>0.4938</t>
  </si>
  <si>
    <t>9208.27</t>
  </si>
  <si>
    <t>34.56</t>
  </si>
  <si>
    <t>409.09</t>
  </si>
  <si>
    <t>0.8933</t>
  </si>
  <si>
    <t>0.3025</t>
  </si>
  <si>
    <t>0.4839</t>
  </si>
  <si>
    <t>5.67</t>
  </si>
  <si>
    <t>5229.74</t>
  </si>
  <si>
    <t>6437.17</t>
  </si>
  <si>
    <t>16997.85</t>
  </si>
  <si>
    <t>0.6714</t>
  </si>
  <si>
    <t>10479.62</t>
  </si>
  <si>
    <t>0.5737</t>
  </si>
  <si>
    <t>0.5728</t>
  </si>
  <si>
    <t>8584.81</t>
  </si>
  <si>
    <t>30.86</t>
  </si>
  <si>
    <t>297.62</t>
  </si>
  <si>
    <t>1.5046</t>
  </si>
  <si>
    <t>0.3731</t>
  </si>
  <si>
    <t>0.5195</t>
  </si>
  <si>
    <t>0.4118</t>
  </si>
  <si>
    <t>6867.57</t>
  </si>
  <si>
    <t>6004.72</t>
  </si>
  <si>
    <t>9092.39</t>
  </si>
  <si>
    <t>10361.32</t>
  </si>
  <si>
    <t>0.5127</t>
  </si>
  <si>
    <t>9541.66</t>
  </si>
  <si>
    <t>11.68</t>
  </si>
  <si>
    <t>7.11</t>
  </si>
  <si>
    <t>0.7103</t>
  </si>
  <si>
    <t>0.7055</t>
  </si>
  <si>
    <t>9169.10</t>
  </si>
  <si>
    <t>72.58</t>
  </si>
  <si>
    <t>0.8696</t>
  </si>
  <si>
    <t>0.4783</t>
  </si>
  <si>
    <t>0.7231</t>
  </si>
  <si>
    <t>10883.93</t>
  </si>
  <si>
    <t>11518.12</t>
  </si>
  <si>
    <t>8834.50</t>
  </si>
  <si>
    <t>0.22</t>
  </si>
  <si>
    <t>1.3162</t>
  </si>
  <si>
    <t>7376.42</t>
  </si>
  <si>
    <t>11.27</t>
  </si>
  <si>
    <t>0.6919</t>
  </si>
  <si>
    <t>0.6897</t>
  </si>
  <si>
    <t>14.71</t>
  </si>
  <si>
    <t>8977.68</t>
  </si>
  <si>
    <t>76.56</t>
  </si>
  <si>
    <t>212.12</t>
  </si>
  <si>
    <t>1.0788</t>
  </si>
  <si>
    <t>0.6553</t>
  </si>
  <si>
    <t>9780.48</t>
  </si>
  <si>
    <t>7644.81</t>
  </si>
  <si>
    <t>8925.61</t>
  </si>
  <si>
    <t>0.9884</t>
  </si>
  <si>
    <t>9596.69</t>
  </si>
  <si>
    <t>12.09</t>
  </si>
  <si>
    <t>0.6182</t>
  </si>
  <si>
    <t>20.33</t>
  </si>
  <si>
    <t>9754.86</t>
  </si>
  <si>
    <t>62.04</t>
  </si>
  <si>
    <t>254.24</t>
  </si>
  <si>
    <t>0.5896</t>
  </si>
  <si>
    <t>0.6194</t>
  </si>
  <si>
    <t>0.1993</t>
  </si>
  <si>
    <t>12259.18</t>
  </si>
  <si>
    <t>10376.57</t>
  </si>
  <si>
    <t>9486.80</t>
  </si>
  <si>
    <t>9563.47</t>
  </si>
  <si>
    <t>0.9928</t>
  </si>
  <si>
    <t>11145.28</t>
  </si>
  <si>
    <t>8.72</t>
  </si>
  <si>
    <t>0.6638</t>
  </si>
  <si>
    <t>0.6593</t>
  </si>
  <si>
    <t>17.44</t>
  </si>
  <si>
    <t>8253.39</t>
  </si>
  <si>
    <t>56.13</t>
  </si>
  <si>
    <t>241.18</t>
  </si>
  <si>
    <t>0.5466</t>
  </si>
  <si>
    <t>0.5193</t>
  </si>
  <si>
    <t>11684.73</t>
  </si>
  <si>
    <t>7900.60</t>
  </si>
  <si>
    <t>7949.16</t>
  </si>
  <si>
    <t>8686.83</t>
  </si>
  <si>
    <t>0.6379</t>
  </si>
  <si>
    <t>0.6310</t>
  </si>
  <si>
    <t>15.64</t>
  </si>
  <si>
    <t>7649.25</t>
  </si>
  <si>
    <t>51.61</t>
  </si>
  <si>
    <t>0.83</t>
  </si>
  <si>
    <t>299.44</t>
  </si>
  <si>
    <t>0.6168</t>
  </si>
  <si>
    <t>0.6372</t>
  </si>
  <si>
    <t>10128.46</t>
  </si>
  <si>
    <t>9883.55</t>
  </si>
  <si>
    <t>7027.78</t>
  </si>
  <si>
    <t>0.8048</t>
  </si>
  <si>
    <t>7353.06</t>
  </si>
  <si>
    <t>8.12</t>
  </si>
  <si>
    <t>10.15</t>
  </si>
  <si>
    <t>0.6544</t>
  </si>
  <si>
    <t>0.6498</t>
  </si>
  <si>
    <t>16.75</t>
  </si>
  <si>
    <t>8895.96</t>
  </si>
  <si>
    <t>4.49</t>
  </si>
  <si>
    <t>66.88</t>
  </si>
  <si>
    <t>6.47</t>
  </si>
  <si>
    <t>283.51</t>
  </si>
  <si>
    <t>0.6597</t>
  </si>
  <si>
    <t>0.4227</t>
  </si>
  <si>
    <t>2.32</t>
  </si>
  <si>
    <t>11934.54</t>
  </si>
  <si>
    <t>10563.65</t>
  </si>
  <si>
    <t>8498.31</t>
  </si>
  <si>
    <t>1.2677</t>
  </si>
  <si>
    <t>6851.44</t>
  </si>
  <si>
    <t>6.74</t>
  </si>
  <si>
    <t>0.6925</t>
  </si>
  <si>
    <t>0.6906</t>
  </si>
  <si>
    <t>9157.00</t>
  </si>
  <si>
    <t>67.22</t>
  </si>
  <si>
    <t>258.43</t>
  </si>
  <si>
    <t>0.8222</t>
  </si>
  <si>
    <t>0.6883</t>
  </si>
  <si>
    <t>14564.63</t>
  </si>
  <si>
    <t>8904.70</t>
  </si>
  <si>
    <t>8665.08</t>
  </si>
  <si>
    <t>1.0218</t>
  </si>
  <si>
    <t>11759.28</t>
  </si>
  <si>
    <t>15.54</t>
  </si>
  <si>
    <t>0.7239</t>
  </si>
  <si>
    <t>0.7172</t>
  </si>
  <si>
    <t>25.85</t>
  </si>
  <si>
    <t>8619.45</t>
  </si>
  <si>
    <t>54.67</t>
  </si>
  <si>
    <t>234.48</t>
  </si>
  <si>
    <t>0.9265</t>
  </si>
  <si>
    <t>0.7434</t>
  </si>
  <si>
    <t>0.4152</t>
  </si>
  <si>
    <t>9666.93</t>
  </si>
  <si>
    <t>8941.12</t>
  </si>
  <si>
    <t>8383.79</t>
  </si>
  <si>
    <t>8724.11</t>
  </si>
  <si>
    <t>0.9563</t>
  </si>
  <si>
    <t>9170.92</t>
  </si>
  <si>
    <t>9.70</t>
  </si>
  <si>
    <t>0.8405</t>
  </si>
  <si>
    <t>0.8321</t>
  </si>
  <si>
    <t>27.44</t>
  </si>
  <si>
    <t>7538.79</t>
  </si>
  <si>
    <t>56.77</t>
  </si>
  <si>
    <t>262.20</t>
  </si>
  <si>
    <t>1.0173</t>
  </si>
  <si>
    <t>0.6035</t>
  </si>
  <si>
    <t>0.8231</t>
  </si>
  <si>
    <t>1.6139</t>
  </si>
  <si>
    <t>10861.04</t>
  </si>
  <si>
    <t>8376.23</t>
  </si>
  <si>
    <t>7159.18</t>
  </si>
  <si>
    <t>6879.92</t>
  </si>
  <si>
    <t>1.2793</t>
  </si>
  <si>
    <t>6215.19</t>
  </si>
  <si>
    <t>0.6067</t>
  </si>
  <si>
    <t>10.48</t>
  </si>
  <si>
    <t>10569.39</t>
  </si>
  <si>
    <t>50.67</t>
  </si>
  <si>
    <t>296.00</t>
  </si>
  <si>
    <t>0.9686</t>
  </si>
  <si>
    <t>0.3655</t>
  </si>
  <si>
    <t>0.5981</t>
  </si>
  <si>
    <t>0.3098</t>
  </si>
  <si>
    <t>8219.08</t>
  </si>
  <si>
    <t>10028.25</t>
  </si>
  <si>
    <t>11159.63</t>
  </si>
  <si>
    <t>10914.63</t>
  </si>
  <si>
    <t>1.2601</t>
  </si>
  <si>
    <t>5931.77</t>
  </si>
  <si>
    <t>0.6387</t>
  </si>
  <si>
    <t>11.42</t>
  </si>
  <si>
    <t>9272.77</t>
  </si>
  <si>
    <t>98.60</t>
  </si>
  <si>
    <t>173.55</t>
  </si>
  <si>
    <t>0.6444</t>
  </si>
  <si>
    <t>0.4965</t>
  </si>
  <si>
    <t>0.7470</t>
  </si>
  <si>
    <t>0.5629</t>
  </si>
  <si>
    <t>5.17</t>
  </si>
  <si>
    <t>2.81</t>
  </si>
  <si>
    <t>3.11</t>
  </si>
  <si>
    <t>16467.95</t>
  </si>
  <si>
    <t>8983.56</t>
  </si>
  <si>
    <t>8774.94</t>
  </si>
  <si>
    <t>8194.02</t>
  </si>
  <si>
    <t>0.9415</t>
  </si>
  <si>
    <t>5794.60</t>
  </si>
  <si>
    <t>8.03</t>
  </si>
  <si>
    <t>4.02</t>
  </si>
  <si>
    <t>0.6029</t>
  </si>
  <si>
    <t>9493.73</t>
  </si>
  <si>
    <t>95.11</t>
  </si>
  <si>
    <t>8.13</t>
  </si>
  <si>
    <t>168.03</t>
  </si>
  <si>
    <t>0.7508</t>
  </si>
  <si>
    <t>0.4902</t>
  </si>
  <si>
    <t>0.4940</t>
  </si>
  <si>
    <t>13549.79</t>
  </si>
  <si>
    <t>11616.13</t>
  </si>
  <si>
    <t>7833.82</t>
  </si>
  <si>
    <t>9897.40</t>
  </si>
  <si>
    <t>0.9457</t>
  </si>
  <si>
    <t>5643.87</t>
  </si>
  <si>
    <t>1.55</t>
  </si>
  <si>
    <t>6.20</t>
  </si>
  <si>
    <t>0.6723</t>
  </si>
  <si>
    <t>0.6689</t>
  </si>
  <si>
    <t>17.05</t>
  </si>
  <si>
    <t>7607.98</t>
  </si>
  <si>
    <t>91.40</t>
  </si>
  <si>
    <t>8.40</t>
  </si>
  <si>
    <t>170.63</t>
  </si>
  <si>
    <t>0.9754</t>
  </si>
  <si>
    <t>0.7047</t>
  </si>
  <si>
    <t>0.5988</t>
  </si>
  <si>
    <t>6502.89</t>
  </si>
  <si>
    <t>7677.55</t>
  </si>
  <si>
    <t>7949.13</t>
  </si>
  <si>
    <t>7427.47</t>
  </si>
  <si>
    <t>0.9215</t>
  </si>
  <si>
    <t>5196.64</t>
  </si>
  <si>
    <t>8.89</t>
  </si>
  <si>
    <t>0.6455</t>
  </si>
  <si>
    <t>0.6456</t>
  </si>
  <si>
    <t>11853.30</t>
  </si>
  <si>
    <t>98.71</t>
  </si>
  <si>
    <t>7.23</t>
  </si>
  <si>
    <t>161.29</t>
  </si>
  <si>
    <t>0.9595</t>
  </si>
  <si>
    <t>0.4260</t>
  </si>
  <si>
    <t>0.6472</t>
  </si>
  <si>
    <t>0.6077</t>
  </si>
  <si>
    <t>4.87</t>
  </si>
  <si>
    <t>9603.75</t>
  </si>
  <si>
    <t>15659.03</t>
  </si>
  <si>
    <t>7506.73</t>
  </si>
  <si>
    <t>15868.75</t>
  </si>
  <si>
    <t>0.7186</t>
  </si>
  <si>
    <t>6336.10</t>
  </si>
  <si>
    <t>0.7877</t>
  </si>
  <si>
    <t>0.7857</t>
  </si>
  <si>
    <t>21.08</t>
  </si>
  <si>
    <t>8306.01</t>
  </si>
  <si>
    <t>4.53</t>
  </si>
  <si>
    <t>93.91</t>
  </si>
  <si>
    <t>6.73</t>
  </si>
  <si>
    <t>188.12</t>
  </si>
  <si>
    <t>1.4792</t>
  </si>
  <si>
    <t>0.9207</t>
  </si>
  <si>
    <t>0.7573</t>
  </si>
  <si>
    <t>0.5501</t>
  </si>
  <si>
    <t>11729.73</t>
  </si>
  <si>
    <t>6403.95</t>
  </si>
  <si>
    <t>7357.80</t>
  </si>
  <si>
    <t>11177.07</t>
  </si>
  <si>
    <t>0.8631</t>
  </si>
  <si>
    <t>6100.26</t>
  </si>
  <si>
    <t>11.86</t>
  </si>
  <si>
    <t>0.7179</t>
  </si>
  <si>
    <t>0.7138</t>
  </si>
  <si>
    <t>22.88</t>
  </si>
  <si>
    <t>8423.82</t>
  </si>
  <si>
    <t>94.52</t>
  </si>
  <si>
    <t>7.67</t>
  </si>
  <si>
    <t>169.57</t>
  </si>
  <si>
    <t>0.7982</t>
  </si>
  <si>
    <t>0.7053</t>
  </si>
  <si>
    <t>0.7366</t>
  </si>
  <si>
    <t>0.5363</t>
  </si>
  <si>
    <t>13382.78</t>
  </si>
  <si>
    <t>8013.06</t>
  </si>
  <si>
    <t>7890.50</t>
  </si>
  <si>
    <t>9239.24</t>
  </si>
  <si>
    <t>0.9901</t>
  </si>
  <si>
    <t>7221.22</t>
  </si>
  <si>
    <t>4.19</t>
  </si>
  <si>
    <t>58.82</t>
  </si>
  <si>
    <t>0.6670</t>
  </si>
  <si>
    <t>0.6622</t>
  </si>
  <si>
    <t>9263.86</t>
  </si>
  <si>
    <t>83.87</t>
  </si>
  <si>
    <t>6.93</t>
  </si>
  <si>
    <t>1.0429</t>
  </si>
  <si>
    <t>0.5244</t>
  </si>
  <si>
    <t>0.6467</t>
  </si>
  <si>
    <t>0.6307</t>
  </si>
  <si>
    <t>13271.69</t>
  </si>
  <si>
    <t>10490.06</t>
  </si>
  <si>
    <t>8778.82</t>
  </si>
  <si>
    <t>7661.00</t>
  </si>
  <si>
    <t>0.9880</t>
  </si>
  <si>
    <t>5648.83</t>
  </si>
  <si>
    <t>0.6490</t>
  </si>
  <si>
    <t>0.6532</t>
  </si>
  <si>
    <t>12.26</t>
  </si>
  <si>
    <t>12699.88</t>
  </si>
  <si>
    <t>153.85</t>
  </si>
  <si>
    <t>1.6502</t>
  </si>
  <si>
    <t>0.6408</t>
  </si>
  <si>
    <t>0.5144</t>
  </si>
  <si>
    <t>21.00</t>
  </si>
  <si>
    <t>7.15</t>
  </si>
  <si>
    <t>26047.11</t>
  </si>
  <si>
    <t>17179.09</t>
  </si>
  <si>
    <t>8898.19</t>
  </si>
  <si>
    <t>11768.07</t>
  </si>
  <si>
    <t>0.8309</t>
  </si>
  <si>
    <t>9020.52</t>
  </si>
  <si>
    <t>10.90</t>
  </si>
  <si>
    <t>0.6016</t>
  </si>
  <si>
    <t>0.6005</t>
  </si>
  <si>
    <t>9923.77</t>
  </si>
  <si>
    <t>79.78</t>
  </si>
  <si>
    <t>199.00</t>
  </si>
  <si>
    <t>0.7395</t>
  </si>
  <si>
    <t>0.7422</t>
  </si>
  <si>
    <t>0.6041</t>
  </si>
  <si>
    <t>3.83</t>
  </si>
  <si>
    <t>13913.89</t>
  </si>
  <si>
    <t>6938.29</t>
  </si>
  <si>
    <t>9021.46</t>
  </si>
  <si>
    <t>13991.74</t>
  </si>
  <si>
    <t>0.7073</t>
  </si>
  <si>
    <t>11975.65</t>
  </si>
  <si>
    <t>0.5653</t>
  </si>
  <si>
    <t>12.21</t>
  </si>
  <si>
    <t>8084.01</t>
  </si>
  <si>
    <t>45.26</t>
  </si>
  <si>
    <t>0.96</t>
  </si>
  <si>
    <t>225.61</t>
  </si>
  <si>
    <t>0.3875</t>
  </si>
  <si>
    <t>0.4454</t>
  </si>
  <si>
    <t>0.6117</t>
  </si>
  <si>
    <t>0.3961</t>
  </si>
  <si>
    <t>11056.91</t>
  </si>
  <si>
    <t>9072.24</t>
  </si>
  <si>
    <t>7967.88</t>
  </si>
  <si>
    <t>8370.59</t>
  </si>
  <si>
    <t>0.7550</t>
  </si>
  <si>
    <t>9633.78</t>
  </si>
  <si>
    <t>0.6340</t>
  </si>
  <si>
    <t>0.6287</t>
  </si>
  <si>
    <t>13.71</t>
  </si>
  <si>
    <t>8031.15</t>
  </si>
  <si>
    <t>49.02</t>
  </si>
  <si>
    <t>184.97</t>
  </si>
  <si>
    <t>0.7089</t>
  </si>
  <si>
    <t>0.5598</t>
  </si>
  <si>
    <t>0.6651</t>
  </si>
  <si>
    <t>0.4440</t>
  </si>
  <si>
    <t>7669.69</t>
  </si>
  <si>
    <t>6176.92</t>
  </si>
  <si>
    <t>8379.80</t>
  </si>
  <si>
    <t>6822.76</t>
  </si>
  <si>
    <t>5549.18</t>
  </si>
  <si>
    <t>10.16</t>
  </si>
  <si>
    <t>0.6821</t>
  </si>
  <si>
    <t>0.6753</t>
  </si>
  <si>
    <t>12.83</t>
  </si>
  <si>
    <t>7526.82</t>
  </si>
  <si>
    <t>52.28</t>
  </si>
  <si>
    <t>194.59</t>
  </si>
  <si>
    <t>0.6111</t>
  </si>
  <si>
    <t>0.4763</t>
  </si>
  <si>
    <t>0.7305</t>
  </si>
  <si>
    <t>0.3868</t>
  </si>
  <si>
    <t>6899.12</t>
  </si>
  <si>
    <t>7449.87</t>
  </si>
  <si>
    <t>7255.69</t>
  </si>
  <si>
    <t>12281.40</t>
  </si>
  <si>
    <t>1.6178</t>
  </si>
  <si>
    <t>5093.03</t>
  </si>
  <si>
    <t>0.6810</t>
  </si>
  <si>
    <t>0.6773</t>
  </si>
  <si>
    <t>15.08</t>
  </si>
  <si>
    <t>7989.09</t>
  </si>
  <si>
    <t>53.23</t>
  </si>
  <si>
    <t>214.69</t>
  </si>
  <si>
    <t>0.5593</t>
  </si>
  <si>
    <t>0.9401</t>
  </si>
  <si>
    <t>0.7110</t>
  </si>
  <si>
    <t>2.77</t>
  </si>
  <si>
    <t>8466.86</t>
  </si>
  <si>
    <t>3664.38</t>
  </si>
  <si>
    <t>8181.65</t>
  </si>
  <si>
    <t>8946.87</t>
  </si>
  <si>
    <t>1.1992</t>
  </si>
  <si>
    <t>4376.40</t>
  </si>
  <si>
    <t>1.85</t>
  </si>
  <si>
    <t>0.5493</t>
  </si>
  <si>
    <t>10625.16</t>
  </si>
  <si>
    <t>54.56</t>
  </si>
  <si>
    <t>193.75</t>
  </si>
  <si>
    <t>0.9673</t>
  </si>
  <si>
    <t>0.5269</t>
  </si>
  <si>
    <t>0.5451</t>
  </si>
  <si>
    <t>0.4196</t>
  </si>
  <si>
    <t>7.22</t>
  </si>
  <si>
    <t>17826.41</t>
  </si>
  <si>
    <t>10524.40</t>
  </si>
  <si>
    <t>9360.55</t>
  </si>
  <si>
    <t>13246.40</t>
  </si>
  <si>
    <t>0.9119</t>
  </si>
  <si>
    <t>8369.48</t>
  </si>
  <si>
    <t>10.39</t>
  </si>
  <si>
    <t>0.7059</t>
  </si>
  <si>
    <t>0.7042</t>
  </si>
  <si>
    <t>18.95</t>
  </si>
  <si>
    <t>9115.77</t>
  </si>
  <si>
    <t>50.19</t>
  </si>
  <si>
    <t>194.81</t>
  </si>
  <si>
    <t>0.3429</t>
  </si>
  <si>
    <t>0.7278</t>
  </si>
  <si>
    <t>0.6397</t>
  </si>
  <si>
    <t>2.11</t>
  </si>
  <si>
    <t>8941.86</t>
  </si>
  <si>
    <t>7624.43</t>
  </si>
  <si>
    <t>8684.84</t>
  </si>
  <si>
    <t>11791.98</t>
  </si>
  <si>
    <t>1.6115</t>
  </si>
  <si>
    <t>7363.53</t>
  </si>
  <si>
    <t>10.78</t>
  </si>
  <si>
    <t>0.6477</t>
  </si>
  <si>
    <t>0.6449</t>
  </si>
  <si>
    <t>17.37</t>
  </si>
  <si>
    <t>8178.48</t>
  </si>
  <si>
    <t>51.96</t>
  </si>
  <si>
    <t>271.08</t>
  </si>
  <si>
    <t>6.02</t>
  </si>
  <si>
    <t>0.6793</t>
  </si>
  <si>
    <t>0.9514</t>
  </si>
  <si>
    <t>0.6711</t>
  </si>
  <si>
    <t>0.4294</t>
  </si>
  <si>
    <t>6607.43</t>
  </si>
  <si>
    <t>4145.47</t>
  </si>
  <si>
    <t>8545.78</t>
  </si>
  <si>
    <t>9683.88</t>
  </si>
  <si>
    <t>1.6467</t>
  </si>
  <si>
    <t>7377.06</t>
  </si>
  <si>
    <t>0.6952</t>
  </si>
  <si>
    <t>0.6927</t>
  </si>
  <si>
    <t>7438.07</t>
  </si>
  <si>
    <t>40.13</t>
  </si>
  <si>
    <t>0.87</t>
  </si>
  <si>
    <t>153.33</t>
  </si>
  <si>
    <t>0.4292</t>
  </si>
  <si>
    <t>0.6251</t>
  </si>
  <si>
    <t>0.5162</t>
  </si>
  <si>
    <t>17140.86</t>
  </si>
  <si>
    <t>5577.52</t>
  </si>
  <si>
    <t>7078.23</t>
  </si>
  <si>
    <t>8764.14</t>
  </si>
  <si>
    <t>10128.14</t>
  </si>
  <si>
    <t>1.94</t>
  </si>
  <si>
    <t>0.6235</t>
  </si>
  <si>
    <t>0.6213</t>
  </si>
  <si>
    <t>14.19</t>
  </si>
  <si>
    <t>9186.36</t>
  </si>
  <si>
    <t>45.78</t>
  </si>
  <si>
    <t>164.38</t>
  </si>
  <si>
    <t>0.9496</t>
  </si>
  <si>
    <t>0.4973</t>
  </si>
  <si>
    <t>0.6586</t>
  </si>
  <si>
    <t>0.3432</t>
  </si>
  <si>
    <t>2.26</t>
  </si>
  <si>
    <t>7502.52</t>
  </si>
  <si>
    <t>10621.66</t>
  </si>
  <si>
    <t>9108.74</t>
  </si>
  <si>
    <t>11302.43</t>
  </si>
  <si>
    <t>1.3189</t>
  </si>
  <si>
    <t>5652.93</t>
  </si>
  <si>
    <t>12.69</t>
  </si>
  <si>
    <t>0.5366</t>
  </si>
  <si>
    <t>0.5350</t>
  </si>
  <si>
    <t>10.66</t>
  </si>
  <si>
    <t>10066.60</t>
  </si>
  <si>
    <t>58.35</t>
  </si>
  <si>
    <t>5.74</t>
  </si>
  <si>
    <t>174.36</t>
  </si>
  <si>
    <t>0.7882</t>
  </si>
  <si>
    <t>0.5634</t>
  </si>
  <si>
    <t>0.5327</t>
  </si>
  <si>
    <t>15060.30</t>
  </si>
  <si>
    <t>7747.51</t>
  </si>
  <si>
    <t>9811.93</t>
  </si>
  <si>
    <t>9857.07</t>
  </si>
  <si>
    <t>0.6324</t>
  </si>
  <si>
    <t>10649.61</t>
  </si>
  <si>
    <t>8.49</t>
  </si>
  <si>
    <t>0.74</t>
  </si>
  <si>
    <t>0.6151</t>
  </si>
  <si>
    <t>14.39</t>
  </si>
  <si>
    <t>11270.70</t>
  </si>
  <si>
    <t>68.46</t>
  </si>
  <si>
    <t>156.49</t>
  </si>
  <si>
    <t>0.6259</t>
  </si>
  <si>
    <t>0.4110</t>
  </si>
  <si>
    <t>0.6584</t>
  </si>
  <si>
    <t>0.3815</t>
  </si>
  <si>
    <t>9630.84</t>
  </si>
  <si>
    <t>10687.96</t>
  </si>
  <si>
    <t>11475.47</t>
  </si>
  <si>
    <t>9998.97</t>
  </si>
  <si>
    <t>1.0102</t>
  </si>
  <si>
    <t>10690.33</t>
  </si>
  <si>
    <t>0.6667</t>
  </si>
  <si>
    <t>0.6642</t>
  </si>
  <si>
    <t>14.84</t>
  </si>
  <si>
    <t>10227.39</t>
  </si>
  <si>
    <t>61.86</t>
  </si>
  <si>
    <t>194.33</t>
  </si>
  <si>
    <t>0.5903</t>
  </si>
  <si>
    <t>0.4345</t>
  </si>
  <si>
    <t>0.7211</t>
  </si>
  <si>
    <t>0.4873</t>
  </si>
  <si>
    <t>11272.08</t>
  </si>
  <si>
    <t>8514.72</t>
  </si>
  <si>
    <t>10239.26</t>
  </si>
  <si>
    <t>10457.11</t>
  </si>
  <si>
    <t>1.6029</t>
  </si>
  <si>
    <t>9621.24</t>
  </si>
  <si>
    <t>1.38</t>
  </si>
  <si>
    <t>7.83</t>
  </si>
  <si>
    <t>0.7043</t>
  </si>
  <si>
    <t>9.68</t>
  </si>
  <si>
    <t>10910.44</t>
  </si>
  <si>
    <t>59.21</t>
  </si>
  <si>
    <t>158.65</t>
  </si>
  <si>
    <t>0.5111</t>
  </si>
  <si>
    <t>0.7420</t>
  </si>
  <si>
    <t>0.6013</t>
  </si>
  <si>
    <t>14199.84</t>
  </si>
  <si>
    <t>9597.51</t>
  </si>
  <si>
    <t>10971.70</t>
  </si>
  <si>
    <t>10402.69</t>
  </si>
  <si>
    <t>1.0505</t>
  </si>
  <si>
    <t>7078.66</t>
  </si>
  <si>
    <t>7.02</t>
  </si>
  <si>
    <t>0.6795</t>
  </si>
  <si>
    <t>11644.91</t>
  </si>
  <si>
    <t>67.59</t>
  </si>
  <si>
    <t>147.47</t>
  </si>
  <si>
    <t>1.1398</t>
  </si>
  <si>
    <t>0.4741</t>
  </si>
  <si>
    <t>0.7125</t>
  </si>
  <si>
    <t>0.3980</t>
  </si>
  <si>
    <t>7593.24</t>
  </si>
  <si>
    <t>8073.46</t>
  </si>
  <si>
    <t>12249.94</t>
  </si>
  <si>
    <t>12265.19</t>
  </si>
  <si>
    <t>1.1106</t>
  </si>
  <si>
    <t>10171.72</t>
  </si>
  <si>
    <t>14.98</t>
  </si>
  <si>
    <t>0.7133</t>
  </si>
  <si>
    <t>0.7095</t>
  </si>
  <si>
    <t>20.89</t>
  </si>
  <si>
    <t>11238.09</t>
  </si>
  <si>
    <t>60.50</t>
  </si>
  <si>
    <t>214.61</t>
  </si>
  <si>
    <t>0.5435</t>
  </si>
  <si>
    <t>1.0872</t>
  </si>
  <si>
    <t>0.7568</t>
  </si>
  <si>
    <t>0.3873</t>
  </si>
  <si>
    <t>3.81</t>
  </si>
  <si>
    <t>16087.61</t>
  </si>
  <si>
    <t>8688.44</t>
  </si>
  <si>
    <t>11148.01</t>
  </si>
  <si>
    <t>12910.74</t>
  </si>
  <si>
    <t>0.5223</t>
  </si>
  <si>
    <t>13956.88</t>
  </si>
  <si>
    <t>0.5811</t>
  </si>
  <si>
    <t>8.85</t>
  </si>
  <si>
    <t>18046.05</t>
  </si>
  <si>
    <t>69.26</t>
  </si>
  <si>
    <t>169.23</t>
  </si>
  <si>
    <t>0.4847</t>
  </si>
  <si>
    <t>1.0793</t>
  </si>
  <si>
    <t>0.5820</t>
  </si>
  <si>
    <t>0.4641</t>
  </si>
  <si>
    <t>5.86</t>
  </si>
  <si>
    <t>4.77</t>
  </si>
  <si>
    <t>13350.64</t>
  </si>
  <si>
    <t>12637.92</t>
  </si>
  <si>
    <t>19130.17</t>
  </si>
  <si>
    <t>14516.73</t>
  </si>
  <si>
    <t>0.5224</t>
  </si>
  <si>
    <t>22553.20</t>
  </si>
  <si>
    <t>13.02</t>
  </si>
  <si>
    <t>0.6986</t>
  </si>
  <si>
    <t>0.6968</t>
  </si>
  <si>
    <t>9534.46</t>
  </si>
  <si>
    <t>47.46</t>
  </si>
  <si>
    <t>124.38</t>
  </si>
  <si>
    <t>19.90</t>
  </si>
  <si>
    <t>0.6783</t>
  </si>
  <si>
    <t>0.7235</t>
  </si>
  <si>
    <t>0.7338</t>
  </si>
  <si>
    <t>0.4533</t>
  </si>
  <si>
    <t>10144.40</t>
  </si>
  <si>
    <t>9672.28</t>
  </si>
  <si>
    <t>9495.86</t>
  </si>
  <si>
    <t>9388.50</t>
  </si>
  <si>
    <t>1.0076</t>
  </si>
  <si>
    <t>11387.82</t>
  </si>
  <si>
    <t>13.48</t>
  </si>
  <si>
    <t>0.6691</t>
  </si>
  <si>
    <t>0.6650</t>
  </si>
  <si>
    <t>14.61</t>
  </si>
  <si>
    <t>9520.45</t>
  </si>
  <si>
    <t>57.28</t>
  </si>
  <si>
    <t>189.19</t>
  </si>
  <si>
    <t>0.7964</t>
  </si>
  <si>
    <t>0.6330</t>
  </si>
  <si>
    <t>0.6864</t>
  </si>
  <si>
    <t>0.5381</t>
  </si>
  <si>
    <t>12689.35</t>
  </si>
  <si>
    <t>8675.51</t>
  </si>
  <si>
    <t>9580.01</t>
  </si>
  <si>
    <t>8187.94</t>
  </si>
  <si>
    <t>1.3742</t>
  </si>
  <si>
    <t>6548.14</t>
  </si>
  <si>
    <t>0.5369</t>
  </si>
  <si>
    <t>0.5320</t>
  </si>
  <si>
    <t>7164.39</t>
  </si>
  <si>
    <t>28.39</t>
  </si>
  <si>
    <t>0.73</t>
  </si>
  <si>
    <t>341.46</t>
  </si>
  <si>
    <t>0.3908</t>
  </si>
  <si>
    <t>1.0282</t>
  </si>
  <si>
    <t>0.5400</t>
  </si>
  <si>
    <t>0.2238</t>
  </si>
  <si>
    <t>8721.69</t>
  </si>
  <si>
    <t>2494.25</t>
  </si>
  <si>
    <t>7321.92</t>
  </si>
  <si>
    <t>7707.77</t>
  </si>
  <si>
    <t>10834.73</t>
  </si>
  <si>
    <t>0.4273</t>
  </si>
  <si>
    <t>0.4282</t>
  </si>
  <si>
    <t>9.30</t>
  </si>
  <si>
    <t>11061.40</t>
  </si>
  <si>
    <t>0.72</t>
  </si>
  <si>
    <t>43.57</t>
  </si>
  <si>
    <t>369.57</t>
  </si>
  <si>
    <t>0.3847</t>
  </si>
  <si>
    <t>0.2302</t>
  </si>
  <si>
    <t>0.4467</t>
  </si>
  <si>
    <t>12492.20</t>
  </si>
  <si>
    <t>4692.34</t>
  </si>
  <si>
    <t>11227.25</t>
  </si>
  <si>
    <t>0.7143</t>
  </si>
  <si>
    <t>16245.02</t>
  </si>
  <si>
    <t>0.4336</t>
  </si>
  <si>
    <t>0.4317</t>
  </si>
  <si>
    <t>13012.71</t>
  </si>
  <si>
    <t>42.26</t>
  </si>
  <si>
    <t>157.89</t>
  </si>
  <si>
    <t>0.2899</t>
  </si>
  <si>
    <t>0.2232</t>
  </si>
  <si>
    <t>14189.28</t>
  </si>
  <si>
    <t>12882.98</t>
  </si>
  <si>
    <t>15106.43</t>
  </si>
  <si>
    <t>19660.99</t>
  </si>
  <si>
    <t>1.69</t>
  </si>
  <si>
    <t>0.3874</t>
  </si>
  <si>
    <t>0.3929</t>
  </si>
  <si>
    <t>20470.84</t>
  </si>
  <si>
    <t>118.89</t>
  </si>
  <si>
    <t>169.49</t>
  </si>
  <si>
    <t>0.3912</t>
  </si>
  <si>
    <t>0.3637</t>
  </si>
  <si>
    <t>22167.59</t>
  </si>
  <si>
    <t>8879.61</t>
  </si>
  <si>
    <t>0.3835</t>
  </si>
  <si>
    <t>15246.55</t>
  </si>
  <si>
    <t>0.3809</t>
  </si>
  <si>
    <t>0.3798</t>
  </si>
  <si>
    <t>11317.90</t>
  </si>
  <si>
    <t>0.84</t>
  </si>
  <si>
    <t>32.08</t>
  </si>
  <si>
    <t>270.27</t>
  </si>
  <si>
    <t>0.3525</t>
  </si>
  <si>
    <t>0.3892</t>
  </si>
  <si>
    <t>0.4013</t>
  </si>
  <si>
    <t>8859.68</t>
  </si>
  <si>
    <t>9198.90</t>
  </si>
  <si>
    <t>11593.86</t>
  </si>
  <si>
    <t>10216.80</t>
  </si>
  <si>
    <t>0.3092</t>
  </si>
  <si>
    <t>14935.33</t>
  </si>
  <si>
    <t>4.05</t>
  </si>
  <si>
    <t>0.7307</t>
  </si>
  <si>
    <t>0.7208</t>
  </si>
  <si>
    <t>7083.55</t>
  </si>
  <si>
    <t>2.16</t>
  </si>
  <si>
    <t>7.40</t>
  </si>
  <si>
    <t>364.86</t>
  </si>
  <si>
    <t>0.6276</t>
  </si>
  <si>
    <t>0.5146</t>
  </si>
  <si>
    <t>0.7543</t>
  </si>
  <si>
    <t>0.6191</t>
  </si>
  <si>
    <t>3572.00</t>
  </si>
  <si>
    <t>6066.43</t>
  </si>
  <si>
    <t>7317.70</t>
  </si>
  <si>
    <t>5739.21</t>
  </si>
  <si>
    <t>0.9931</t>
  </si>
  <si>
    <t>4548.12</t>
  </si>
  <si>
    <t>0.8338</t>
  </si>
  <si>
    <t>0.8257</t>
  </si>
  <si>
    <t>5647.51</t>
  </si>
  <si>
    <t>283.02</t>
  </si>
  <si>
    <t>0.2395</t>
  </si>
  <si>
    <t>0.8512</t>
  </si>
  <si>
    <t>1.7095</t>
  </si>
  <si>
    <t>5665.97</t>
  </si>
  <si>
    <t>4168.19</t>
  </si>
  <si>
    <t>5661.37</t>
  </si>
  <si>
    <t>6561.57</t>
  </si>
  <si>
    <t>0.4751</t>
  </si>
  <si>
    <t>12129.23</t>
  </si>
  <si>
    <t>0.7129</t>
  </si>
  <si>
    <t>0.7049</t>
  </si>
  <si>
    <t>23.81</t>
  </si>
  <si>
    <t>5585.44</t>
  </si>
  <si>
    <t>47.10</t>
  </si>
  <si>
    <t>444.44</t>
  </si>
  <si>
    <t>0.9810</t>
  </si>
  <si>
    <t>2.24</t>
  </si>
  <si>
    <t>14624.22</t>
  </si>
  <si>
    <t>5548.37</t>
  </si>
  <si>
    <t>5084.27</t>
  </si>
  <si>
    <t>1.0270</t>
  </si>
  <si>
    <t>7511.25</t>
  </si>
  <si>
    <t>11.69</t>
  </si>
  <si>
    <t>0.6497</t>
  </si>
  <si>
    <t>22.37</t>
  </si>
  <si>
    <t>5673.92</t>
  </si>
  <si>
    <t>61.33</t>
  </si>
  <si>
    <t>7.70</t>
  </si>
  <si>
    <t>0.78</t>
  </si>
  <si>
    <t>389.61</t>
  </si>
  <si>
    <t>0.6812</t>
  </si>
  <si>
    <t>0.2699</t>
  </si>
  <si>
    <t>0.6754</t>
  </si>
  <si>
    <t>2.39</t>
  </si>
  <si>
    <t>8397.91</t>
  </si>
  <si>
    <t>9336.79</t>
  </si>
  <si>
    <t>5355.77</t>
  </si>
  <si>
    <t>5364.96</t>
  </si>
  <si>
    <t>1.8445</t>
  </si>
  <si>
    <t>2414.94</t>
  </si>
  <si>
    <t>5.97</t>
  </si>
  <si>
    <t>0.5536</t>
  </si>
  <si>
    <t>0.5468</t>
  </si>
  <si>
    <t>7512.81</t>
  </si>
  <si>
    <t>50.65</t>
  </si>
  <si>
    <t>432.84</t>
  </si>
  <si>
    <t>0.3326</t>
  </si>
  <si>
    <t>0.5232</t>
  </si>
  <si>
    <t>0.7668</t>
  </si>
  <si>
    <t>2.34</t>
  </si>
  <si>
    <t>3682.82</t>
  </si>
  <si>
    <t>7986.92</t>
  </si>
  <si>
    <t>5885.28</t>
  </si>
  <si>
    <t>0.8339</t>
  </si>
  <si>
    <t>4920.10</t>
  </si>
  <si>
    <t>1.54</t>
  </si>
  <si>
    <t>0.5851</t>
  </si>
  <si>
    <t>0.5859</t>
  </si>
  <si>
    <t>11527.14</t>
  </si>
  <si>
    <t>75.81</t>
  </si>
  <si>
    <t>259.07</t>
  </si>
  <si>
    <t>0.4089</t>
  </si>
  <si>
    <t>0.4978</t>
  </si>
  <si>
    <t>24817.85</t>
  </si>
  <si>
    <t>10468.07</t>
  </si>
  <si>
    <t>10359.13</t>
  </si>
  <si>
    <t>11671.47</t>
  </si>
  <si>
    <t>0.7940</t>
  </si>
  <si>
    <t>8636.66</t>
  </si>
  <si>
    <t>0.5054</t>
  </si>
  <si>
    <t>10.06</t>
  </si>
  <si>
    <t>11670.57</t>
  </si>
  <si>
    <t>58.33</t>
  </si>
  <si>
    <t>5.23</t>
  </si>
  <si>
    <t>222.93</t>
  </si>
  <si>
    <t>0.4970</t>
  </si>
  <si>
    <t>0.3937</t>
  </si>
  <si>
    <t>0.5620</t>
  </si>
  <si>
    <t>15683.00</t>
  </si>
  <si>
    <t>11030.55</t>
  </si>
  <si>
    <t>10774.70</t>
  </si>
  <si>
    <t>12832.06</t>
  </si>
  <si>
    <t>13388.75</t>
  </si>
  <si>
    <t>0.5457</t>
  </si>
  <si>
    <t>0.5426</t>
  </si>
  <si>
    <t>10664.66</t>
  </si>
  <si>
    <t>45.70</t>
  </si>
  <si>
    <t>269.74</t>
  </si>
  <si>
    <t>0.6226</t>
  </si>
  <si>
    <t>0.4640</t>
  </si>
  <si>
    <t>22381.27</t>
  </si>
  <si>
    <t>7516.74</t>
  </si>
  <si>
    <t>9484.01</t>
  </si>
  <si>
    <t>9606.97</t>
  </si>
  <si>
    <t>0.7365</t>
  </si>
  <si>
    <t>11944.72</t>
  </si>
  <si>
    <t>0.5792</t>
  </si>
  <si>
    <t>0.5756</t>
  </si>
  <si>
    <t>13.82</t>
  </si>
  <si>
    <t>10985.85</t>
  </si>
  <si>
    <t>52.15</t>
  </si>
  <si>
    <t>260.00</t>
  </si>
  <si>
    <t>0.5955</t>
  </si>
  <si>
    <t>0.5079</t>
  </si>
  <si>
    <t>0.4364</t>
  </si>
  <si>
    <t>17928.71</t>
  </si>
  <si>
    <t>10735.18</t>
  </si>
  <si>
    <t>10500.53</t>
  </si>
  <si>
    <t>8951.41</t>
  </si>
  <si>
    <t>0.6403</t>
  </si>
  <si>
    <t>12391.15</t>
  </si>
  <si>
    <t>0.5848</t>
  </si>
  <si>
    <t>0.5823</t>
  </si>
  <si>
    <t>10535.53</t>
  </si>
  <si>
    <t>66.21</t>
  </si>
  <si>
    <t>5.77</t>
  </si>
  <si>
    <t>260.12</t>
  </si>
  <si>
    <t>0.7242</t>
  </si>
  <si>
    <t>0.4942</t>
  </si>
  <si>
    <t>0.5993</t>
  </si>
  <si>
    <t>0.5270</t>
  </si>
  <si>
    <t>7141.19</t>
  </si>
  <si>
    <t>13186.42</t>
  </si>
  <si>
    <t>11264.54</t>
  </si>
  <si>
    <t>9382.91</t>
  </si>
  <si>
    <t>0.6601</t>
  </si>
  <si>
    <t>10821.68</t>
  </si>
  <si>
    <t>1.65</t>
  </si>
  <si>
    <t>0.5461</t>
  </si>
  <si>
    <t>8.84</t>
  </si>
  <si>
    <t>12840.80</t>
  </si>
  <si>
    <t>75.05</t>
  </si>
  <si>
    <t>1.34</t>
  </si>
  <si>
    <t>231.64</t>
  </si>
  <si>
    <t>0.7418</t>
  </si>
  <si>
    <t>0.4562</t>
  </si>
  <si>
    <t>0.5708</t>
  </si>
  <si>
    <t>0.4519</t>
  </si>
  <si>
    <t>2.59</t>
  </si>
  <si>
    <t>10510.29</t>
  </si>
  <si>
    <t>12140.58</t>
  </si>
  <si>
    <t>13862.88</t>
  </si>
  <si>
    <t>11046.24</t>
  </si>
  <si>
    <t>0.6459</t>
  </si>
  <si>
    <t>14799.34</t>
  </si>
  <si>
    <t>166.67</t>
  </si>
  <si>
    <t>0.6454</t>
  </si>
  <si>
    <t>0.6427</t>
  </si>
  <si>
    <t>10470.55</t>
  </si>
  <si>
    <t>61.22</t>
  </si>
  <si>
    <t>240.26</t>
  </si>
  <si>
    <t>0.4951</t>
  </si>
  <si>
    <t>0.6700</t>
  </si>
  <si>
    <t>0.5973</t>
  </si>
  <si>
    <t>16326.45</t>
  </si>
  <si>
    <t>11841.04</t>
  </si>
  <si>
    <t>10235.35</t>
  </si>
  <si>
    <t>8580.34</t>
  </si>
  <si>
    <t>12398.13</t>
  </si>
  <si>
    <t>9.72</t>
  </si>
  <si>
    <t>0.6143</t>
  </si>
  <si>
    <t>10887.30</t>
  </si>
  <si>
    <t>80.97</t>
  </si>
  <si>
    <t>225.35</t>
  </si>
  <si>
    <t>0.5092</t>
  </si>
  <si>
    <t>0.4954</t>
  </si>
  <si>
    <t>12536.35</t>
  </si>
  <si>
    <t>11343.06</t>
  </si>
  <si>
    <t>10958.08</t>
  </si>
  <si>
    <t>9876.62</t>
  </si>
  <si>
    <t>0.7392</t>
  </si>
  <si>
    <t>11552.25</t>
  </si>
  <si>
    <t>0.6971</t>
  </si>
  <si>
    <t>0.6970</t>
  </si>
  <si>
    <t>23.21</t>
  </si>
  <si>
    <t>11740.15</t>
  </si>
  <si>
    <t>248.45</t>
  </si>
  <si>
    <t>0.5313</t>
  </si>
  <si>
    <t>1.0929</t>
  </si>
  <si>
    <t>0.7663</t>
  </si>
  <si>
    <t>0.4385</t>
  </si>
  <si>
    <t>4.72</t>
  </si>
  <si>
    <t>16160.52</t>
  </si>
  <si>
    <t>4562.48</t>
  </si>
  <si>
    <t>12177.79</t>
  </si>
  <si>
    <t>13000.84</t>
  </si>
  <si>
    <t>0.7134</t>
  </si>
  <si>
    <t>18211.79</t>
  </si>
  <si>
    <t>4.39</t>
  </si>
  <si>
    <t>15.38</t>
  </si>
  <si>
    <t>13.66</t>
  </si>
  <si>
    <t>0.6808</t>
  </si>
  <si>
    <t>0.6802</t>
  </si>
  <si>
    <t>20.98</t>
  </si>
  <si>
    <t>11311.27</t>
  </si>
  <si>
    <t>91.72</t>
  </si>
  <si>
    <t>6.57</t>
  </si>
  <si>
    <t>279.19</t>
  </si>
  <si>
    <t>0.9356</t>
  </si>
  <si>
    <t>0.6056</t>
  </si>
  <si>
    <t>0.7486</t>
  </si>
  <si>
    <t>0.4550</t>
  </si>
  <si>
    <t>13349.70</t>
  </si>
  <si>
    <t>8117.27</t>
  </si>
  <si>
    <t>11438.70</t>
  </si>
  <si>
    <t>10874.36</t>
  </si>
  <si>
    <t>1.0686</t>
  </si>
  <si>
    <t>13466.04</t>
  </si>
  <si>
    <t>11.00</t>
  </si>
  <si>
    <t>0.7389</t>
  </si>
  <si>
    <t>0.7349</t>
  </si>
  <si>
    <t>10048.44</t>
  </si>
  <si>
    <t>2.53</t>
  </si>
  <si>
    <t>118.06</t>
  </si>
  <si>
    <t>9.60</t>
  </si>
  <si>
    <t>177.08</t>
  </si>
  <si>
    <t>0.3844</t>
  </si>
  <si>
    <t>0.8183</t>
  </si>
  <si>
    <t>0.2876</t>
  </si>
  <si>
    <t>5790.09</t>
  </si>
  <si>
    <t>14156.72</t>
  </si>
  <si>
    <t>10141.92</t>
  </si>
  <si>
    <t>12623.78</t>
  </si>
  <si>
    <t>1.0993</t>
  </si>
  <si>
    <t>5029.99</t>
  </si>
  <si>
    <t>9.57</t>
  </si>
  <si>
    <t>0.6738</t>
  </si>
  <si>
    <t>15.96</t>
  </si>
  <si>
    <t>8228.36</t>
  </si>
  <si>
    <t>77.93</t>
  </si>
  <si>
    <t>8.90</t>
  </si>
  <si>
    <t>224.72</t>
  </si>
  <si>
    <t>0.7003</t>
  </si>
  <si>
    <t>0.7045</t>
  </si>
  <si>
    <t>0.5228</t>
  </si>
  <si>
    <t>10961.52</t>
  </si>
  <si>
    <t>13865.06</t>
  </si>
  <si>
    <t>8051.52</t>
  </si>
  <si>
    <t>6534.91</t>
  </si>
  <si>
    <t>0.8157</t>
  </si>
  <si>
    <t>6158.19</t>
  </si>
  <si>
    <t>0.7160</t>
  </si>
  <si>
    <t>0.7117</t>
  </si>
  <si>
    <t>7512.92</t>
  </si>
  <si>
    <t>65.33</t>
  </si>
  <si>
    <t>298.70</t>
  </si>
  <si>
    <t>0.5860</t>
  </si>
  <si>
    <t>0.3224</t>
  </si>
  <si>
    <t>0.7912</t>
  </si>
  <si>
    <t>0.2911</t>
  </si>
  <si>
    <t>9559.40</t>
  </si>
  <si>
    <t>9942.31</t>
  </si>
  <si>
    <t>7158.10</t>
  </si>
  <si>
    <t>12774.00</t>
  </si>
  <si>
    <t>2.6271</t>
  </si>
  <si>
    <t>3544.58</t>
  </si>
  <si>
    <t>0.6274</t>
  </si>
  <si>
    <t>0.6241</t>
  </si>
  <si>
    <t>9350.28</t>
  </si>
  <si>
    <t>2.49</t>
  </si>
  <si>
    <t>85.81</t>
  </si>
  <si>
    <t>9.50</t>
  </si>
  <si>
    <t>231.58</t>
  </si>
  <si>
    <t>10.53</t>
  </si>
  <si>
    <t>0.7771</t>
  </si>
  <si>
    <t>0.4407</t>
  </si>
  <si>
    <t>0.3883</t>
  </si>
  <si>
    <t>8646.66</t>
  </si>
  <si>
    <t>19092.87</t>
  </si>
  <si>
    <t>8727.53</t>
  </si>
  <si>
    <t>9952.17</t>
  </si>
  <si>
    <t>9038.30</t>
  </si>
  <si>
    <t>0.5550</t>
  </si>
  <si>
    <t>0.5510</t>
  </si>
  <si>
    <t>9378.89</t>
  </si>
  <si>
    <t>324.32</t>
  </si>
  <si>
    <t>0.7571</t>
  </si>
  <si>
    <t>0.5905</t>
  </si>
  <si>
    <t>0.2703</t>
  </si>
  <si>
    <t>11889.78</t>
  </si>
  <si>
    <t>7571.22</t>
  </si>
  <si>
    <t>8871.39</t>
  </si>
  <si>
    <t>11212.54</t>
  </si>
  <si>
    <t>8307.87</t>
  </si>
  <si>
    <t>0.6758</t>
  </si>
  <si>
    <t>13475.80</t>
  </si>
  <si>
    <t>1.0238</t>
  </si>
  <si>
    <t>0.3553</t>
  </si>
  <si>
    <t>0.6405</t>
  </si>
  <si>
    <t>0.2280</t>
  </si>
  <si>
    <t>23416.81</t>
  </si>
  <si>
    <t>17891.63</t>
  </si>
  <si>
    <t>10638.85</t>
  </si>
  <si>
    <t>13436.40</t>
  </si>
  <si>
    <t>0.7839</t>
  </si>
  <si>
    <t>6764.27</t>
  </si>
  <si>
    <t>14.13</t>
  </si>
  <si>
    <t>0.8186</t>
  </si>
  <si>
    <t>7456.50</t>
  </si>
  <si>
    <t>77.00</t>
  </si>
  <si>
    <t>8.80</t>
  </si>
  <si>
    <t>227.27</t>
  </si>
  <si>
    <t>0.5168</t>
  </si>
  <si>
    <t>0.7775</t>
  </si>
  <si>
    <t>0.9050</t>
  </si>
  <si>
    <t>0.3535</t>
  </si>
  <si>
    <t>13847.12</t>
  </si>
  <si>
    <t>6084.72</t>
  </si>
  <si>
    <t>7121.94</t>
  </si>
  <si>
    <t>10262.61</t>
  </si>
  <si>
    <t>1.1567</t>
  </si>
  <si>
    <t>5541.66</t>
  </si>
  <si>
    <t>0.8144</t>
  </si>
  <si>
    <t>0.8112</t>
  </si>
  <si>
    <t>10112.09</t>
  </si>
  <si>
    <t>76.00</t>
  </si>
  <si>
    <t>230.77</t>
  </si>
  <si>
    <t>0.3379</t>
  </si>
  <si>
    <t>0.8948</t>
  </si>
  <si>
    <t>16538.83</t>
  </si>
  <si>
    <t>13910.47</t>
  </si>
  <si>
    <t>8656.46</t>
  </si>
  <si>
    <t>1.0744</t>
  </si>
  <si>
    <t>3244.60</t>
  </si>
  <si>
    <t>14.43</t>
  </si>
  <si>
    <t>0.6665</t>
  </si>
  <si>
    <t>0.6595</t>
  </si>
  <si>
    <t>21.65</t>
  </si>
  <si>
    <t>10530.47</t>
  </si>
  <si>
    <t>100.33</t>
  </si>
  <si>
    <t>1.3669</t>
  </si>
  <si>
    <t>0.3299</t>
  </si>
  <si>
    <t>0.4203</t>
  </si>
  <si>
    <t>9034.30</t>
  </si>
  <si>
    <t>9678.64</t>
  </si>
  <si>
    <t>10991.14</t>
  </si>
  <si>
    <t>9677.75</t>
  </si>
  <si>
    <t>0.8715</t>
  </si>
  <si>
    <t>9720.50</t>
  </si>
  <si>
    <t>26.09</t>
  </si>
  <si>
    <t>11028.91</t>
  </si>
  <si>
    <t>102.58</t>
  </si>
  <si>
    <t>9.00</t>
  </si>
  <si>
    <t>188.89</t>
  </si>
  <si>
    <t>0.8866</t>
  </si>
  <si>
    <t>0.2860</t>
  </si>
  <si>
    <t>0.6687</t>
  </si>
  <si>
    <t>0.3966</t>
  </si>
  <si>
    <t>12869.52</t>
  </si>
  <si>
    <t>12963.45</t>
  </si>
  <si>
    <t>10623.27</t>
  </si>
  <si>
    <t>18572.69</t>
  </si>
  <si>
    <t>1.0656</t>
  </si>
  <si>
    <t>8867.74</t>
  </si>
  <si>
    <t>0.7758</t>
  </si>
  <si>
    <t>0.7707</t>
  </si>
  <si>
    <t>7429.66</t>
  </si>
  <si>
    <t>107.10</t>
  </si>
  <si>
    <t>211.11</t>
  </si>
  <si>
    <t>0.4921</t>
  </si>
  <si>
    <t>0.8147</t>
  </si>
  <si>
    <t>0.3621</t>
  </si>
  <si>
    <t>9953.83</t>
  </si>
  <si>
    <t>5997.53</t>
  </si>
  <si>
    <t>7227.73</t>
  </si>
  <si>
    <t>10491.58</t>
  </si>
  <si>
    <t>0.8550</t>
  </si>
  <si>
    <t>4465.29</t>
  </si>
  <si>
    <t>42.05</t>
  </si>
  <si>
    <t>0.7331</t>
  </si>
  <si>
    <t>0.7303</t>
  </si>
  <si>
    <t>6858.96</t>
  </si>
  <si>
    <t>87.67</t>
  </si>
  <si>
    <t>0.86</t>
  </si>
  <si>
    <t>261.36</t>
  </si>
  <si>
    <t>0.7650</t>
  </si>
  <si>
    <t>0.7511</t>
  </si>
  <si>
    <t>0.3296</t>
  </si>
  <si>
    <t>8296.19</t>
  </si>
  <si>
    <t>6291.20</t>
  </si>
  <si>
    <t>6525.93</t>
  </si>
  <si>
    <t>4747.38</t>
  </si>
  <si>
    <t>0.9084</t>
  </si>
  <si>
    <t>4966.44</t>
  </si>
  <si>
    <t>24.56</t>
  </si>
  <si>
    <t>0.8074</t>
  </si>
  <si>
    <t>35.09</t>
  </si>
  <si>
    <t>6862.80</t>
  </si>
  <si>
    <t>67.74</t>
  </si>
  <si>
    <t>263.16</t>
  </si>
  <si>
    <t>0.7778</t>
  </si>
  <si>
    <t>0.8195</t>
  </si>
  <si>
    <t>0.5009</t>
  </si>
  <si>
    <t>8047.53</t>
  </si>
  <si>
    <t>6691.43</t>
  </si>
  <si>
    <t>3611.50</t>
  </si>
  <si>
    <t>6437.49</t>
  </si>
  <si>
    <t>25.45</t>
  </si>
  <si>
    <t>0.7046</t>
  </si>
  <si>
    <t>6414.76</t>
  </si>
  <si>
    <t>60.36</t>
  </si>
  <si>
    <t>327.27</t>
  </si>
  <si>
    <t>0.8076</t>
  </si>
  <si>
    <t>0.8304</t>
  </si>
  <si>
    <t>0.2727</t>
  </si>
  <si>
    <t>8307.17</t>
  </si>
  <si>
    <t>4431.87</t>
  </si>
  <si>
    <t>5970.15</t>
  </si>
  <si>
    <t>7852.95</t>
  </si>
  <si>
    <t>0.5354</t>
  </si>
  <si>
    <t>9368.40</t>
  </si>
  <si>
    <t>29.41</t>
  </si>
  <si>
    <t>10.29</t>
  </si>
  <si>
    <t>0.7449</t>
  </si>
  <si>
    <t>6706.00</t>
  </si>
  <si>
    <t>61.94</t>
  </si>
  <si>
    <t>6.80</t>
  </si>
  <si>
    <t>220.59</t>
  </si>
  <si>
    <t>0.8141</t>
  </si>
  <si>
    <t>0.7082</t>
  </si>
  <si>
    <t>0.7443</t>
  </si>
  <si>
    <t>0.5596</t>
  </si>
  <si>
    <t>6707.85</t>
  </si>
  <si>
    <t>3248.46</t>
  </si>
  <si>
    <t>6911.91</t>
  </si>
  <si>
    <t>6389.33</t>
  </si>
  <si>
    <t>0.6062</t>
  </si>
  <si>
    <t>6088.94</t>
  </si>
  <si>
    <t>1.72</t>
  </si>
  <si>
    <t>24.14</t>
  </si>
  <si>
    <t>8.62</t>
  </si>
  <si>
    <t>0.7764</t>
  </si>
  <si>
    <t>0.7675</t>
  </si>
  <si>
    <t>20.69</t>
  </si>
  <si>
    <t>7567.64</t>
  </si>
  <si>
    <t>66.90</t>
  </si>
  <si>
    <t>206.90</t>
  </si>
  <si>
    <t>0.7833</t>
  </si>
  <si>
    <t>2.62</t>
  </si>
  <si>
    <t>7433.55</t>
  </si>
  <si>
    <t>9579.98</t>
  </si>
  <si>
    <t>7520.68</t>
  </si>
  <si>
    <t>10900.86</t>
  </si>
  <si>
    <t>1.0318</t>
  </si>
  <si>
    <t>4980.42</t>
  </si>
  <si>
    <t>21.67</t>
  </si>
  <si>
    <t>0.8959</t>
  </si>
  <si>
    <t>0.8912</t>
  </si>
  <si>
    <t>6989.36</t>
  </si>
  <si>
    <t>1.84</t>
  </si>
  <si>
    <t>74.19</t>
  </si>
  <si>
    <t>266.67</t>
  </si>
  <si>
    <t>0.9313</t>
  </si>
  <si>
    <t>0.3002</t>
  </si>
  <si>
    <t>10418.19</t>
  </si>
  <si>
    <t>3304.31</t>
  </si>
  <si>
    <t>6677.01</t>
  </si>
  <si>
    <t>7146.43</t>
  </si>
  <si>
    <t>0.8914</t>
  </si>
  <si>
    <t>10174.79</t>
  </si>
  <si>
    <t>0.7873</t>
  </si>
  <si>
    <t>0.7818</t>
  </si>
  <si>
    <t>7543.28</t>
  </si>
  <si>
    <t>96.90</t>
  </si>
  <si>
    <t>0.6844</t>
  </si>
  <si>
    <t>0.2209</t>
  </si>
  <si>
    <t>0.7930</t>
  </si>
  <si>
    <t>1.3046</t>
  </si>
  <si>
    <t>4.01</t>
  </si>
  <si>
    <t>11925.58</t>
  </si>
  <si>
    <t>10543.36</t>
  </si>
  <si>
    <t>6870.46</t>
  </si>
  <si>
    <t>5598.19</t>
  </si>
  <si>
    <t>1.8597</t>
  </si>
  <si>
    <t>2102.69</t>
  </si>
  <si>
    <t>1.45</t>
  </si>
  <si>
    <t>30.43</t>
  </si>
  <si>
    <t>0.6519</t>
  </si>
  <si>
    <t>0.6500</t>
  </si>
  <si>
    <t>10673.11</t>
  </si>
  <si>
    <t>88.39</t>
  </si>
  <si>
    <t>231.88</t>
  </si>
  <si>
    <t>14.49</t>
  </si>
  <si>
    <t>0.5771</t>
  </si>
  <si>
    <t>0.4664</t>
  </si>
  <si>
    <t>0.6938</t>
  </si>
  <si>
    <t>0.5782</t>
  </si>
  <si>
    <t>11916.61</t>
  </si>
  <si>
    <t>4983.11</t>
  </si>
  <si>
    <t>10384.16</t>
  </si>
  <si>
    <t>15358.48</t>
  </si>
  <si>
    <t>18698.86</t>
  </si>
  <si>
    <t>5.91</t>
  </si>
  <si>
    <t>0.5548</t>
  </si>
  <si>
    <t>12225.39</t>
  </si>
  <si>
    <t>90.67</t>
  </si>
  <si>
    <t>7.20</t>
  </si>
  <si>
    <t>1.24</t>
  </si>
  <si>
    <t>287.04</t>
  </si>
  <si>
    <t>0.5216</t>
  </si>
  <si>
    <t>0.5901</t>
  </si>
  <si>
    <t>0.3277</t>
  </si>
  <si>
    <t>11238.33</t>
  </si>
  <si>
    <t>6916.60</t>
  </si>
  <si>
    <t>12745.22</t>
  </si>
  <si>
    <t>11748.33</t>
  </si>
  <si>
    <t>7611.40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</si>
</sst>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7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sz val="17"/>
      <color rgb="FFFF0000"/>
      <name val="TH SarabunPSK"/>
      <family val="2"/>
      <charset val="222"/>
    </font>
    <font>
      <sz val="17"/>
      <color rgb="FF00B0F0"/>
      <name val="TH SarabunPSK"/>
      <family val="2"/>
      <charset val="222"/>
    </font>
    <font>
      <sz val="17"/>
      <name val="TH SarabunPSK"/>
      <family val="2"/>
      <charset val="222"/>
    </font>
    <font>
      <b/>
      <sz val="14"/>
      <name val="TH SarabunIT๙"/>
      <family val="2"/>
    </font>
    <font>
      <sz val="17"/>
      <color rgb="FF0070C0"/>
      <name val="TH SarabunPSK"/>
      <family val="2"/>
      <charset val="222"/>
    </font>
    <font>
      <b/>
      <sz val="10"/>
      <name val="Arial"/>
      <family val="2"/>
    </font>
    <font>
      <b/>
      <sz val="12"/>
      <name val="Arial"/>
      <family val="2"/>
    </font>
    <font>
      <sz val="17"/>
      <color rgb="FFFF0000"/>
      <name val="TH SarabunPSK"/>
      <family val="2"/>
    </font>
    <font>
      <sz val="17"/>
      <color rgb="FFFF00FF"/>
      <name val="TH SarabunPSK"/>
      <family val="2"/>
    </font>
    <font>
      <b/>
      <u/>
      <sz val="17"/>
      <color theme="1"/>
      <name val="TH SarabunPSK"/>
      <family val="2"/>
    </font>
    <font>
      <sz val="17"/>
      <color theme="1"/>
      <name val="TH SarabunPSK"/>
      <family val="2"/>
    </font>
    <font>
      <sz val="17"/>
      <name val="TH SarabunPSK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b/>
      <u/>
      <sz val="17"/>
      <name val="TH SarabunPSK"/>
      <family val="2"/>
    </font>
    <font>
      <sz val="11"/>
      <color rgb="FFFF0000"/>
      <name val="Calibri"/>
      <family val="2"/>
    </font>
    <font>
      <sz val="17"/>
      <color rgb="FF00B050"/>
      <name val="TH SarabunPSK"/>
      <family val="2"/>
    </font>
    <font>
      <sz val="17"/>
      <color rgb="FF0070C0"/>
      <name val="TH SarabunPSK"/>
      <family val="2"/>
    </font>
    <font>
      <sz val="14"/>
      <name val="Tahoma"/>
      <family val="2"/>
      <scheme val="minor"/>
    </font>
    <font>
      <sz val="16"/>
      <name val="Tahoma"/>
      <family val="2"/>
      <scheme val="minor"/>
    </font>
    <font>
      <sz val="16"/>
      <name val="TH SarabunPSK"/>
      <family val="2"/>
    </font>
    <font>
      <b/>
      <u/>
      <sz val="24"/>
      <name val="AngsanaUPC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7" fontId="4" fillId="0" borderId="0" applyFill="0" applyBorder="0"/>
    <xf numFmtId="0" fontId="4" fillId="0" borderId="0" applyFont="0" applyFill="0" applyBorder="0" applyAlignment="0" applyProtection="0">
      <alignment horizontal="center"/>
    </xf>
    <xf numFmtId="0" fontId="2" fillId="0" borderId="0"/>
  </cellStyleXfs>
  <cellXfs count="14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3" fillId="0" borderId="0" xfId="1" applyFont="1"/>
    <xf numFmtId="0" fontId="3" fillId="0" borderId="1" xfId="1" applyFont="1" applyBorder="1"/>
    <xf numFmtId="187" fontId="3" fillId="3" borderId="0" xfId="1" applyNumberFormat="1" applyFont="1" applyFill="1"/>
    <xf numFmtId="0" fontId="3" fillId="0" borderId="0" xfId="1" applyFont="1" applyAlignment="1">
      <alignment shrinkToFit="1"/>
    </xf>
    <xf numFmtId="0" fontId="3" fillId="4" borderId="1" xfId="1" applyFont="1" applyFill="1" applyBorder="1"/>
    <xf numFmtId="0" fontId="3" fillId="0" borderId="1" xfId="1" applyFont="1" applyBorder="1" applyAlignment="1">
      <alignment shrinkToFit="1"/>
    </xf>
    <xf numFmtId="187" fontId="3" fillId="0" borderId="0" xfId="1" applyNumberFormat="1" applyFont="1"/>
    <xf numFmtId="3" fontId="3" fillId="0" borderId="1" xfId="1" applyNumberFormat="1" applyFont="1" applyBorder="1"/>
    <xf numFmtId="3" fontId="3" fillId="4" borderId="1" xfId="1" applyNumberFormat="1" applyFont="1" applyFill="1" applyBorder="1"/>
    <xf numFmtId="0" fontId="3" fillId="5" borderId="1" xfId="1" applyFont="1" applyFill="1" applyBorder="1"/>
    <xf numFmtId="0" fontId="3" fillId="7" borderId="1" xfId="1" applyFont="1" applyFill="1" applyBorder="1"/>
    <xf numFmtId="2" fontId="3" fillId="6" borderId="3" xfId="1" applyNumberFormat="1" applyFont="1" applyFill="1" applyBorder="1"/>
    <xf numFmtId="0" fontId="5" fillId="0" borderId="0" xfId="0" applyFont="1"/>
    <xf numFmtId="0" fontId="3" fillId="8" borderId="1" xfId="1" applyFont="1" applyFill="1" applyBorder="1"/>
    <xf numFmtId="3" fontId="3" fillId="8" borderId="1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2" fontId="3" fillId="6" borderId="0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9" borderId="1" xfId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1" applyFont="1" applyFill="1" applyBorder="1"/>
    <xf numFmtId="3" fontId="3" fillId="2" borderId="1" xfId="1" applyNumberFormat="1" applyFont="1" applyFill="1" applyBorder="1"/>
    <xf numFmtId="0" fontId="3" fillId="10" borderId="1" xfId="1" applyFont="1" applyFill="1" applyBorder="1"/>
    <xf numFmtId="4" fontId="3" fillId="10" borderId="1" xfId="1" applyNumberFormat="1" applyFont="1" applyFill="1" applyBorder="1"/>
    <xf numFmtId="0" fontId="3" fillId="11" borderId="1" xfId="1" applyFont="1" applyFill="1" applyBorder="1"/>
    <xf numFmtId="2" fontId="3" fillId="11" borderId="1" xfId="1" applyNumberFormat="1" applyFont="1" applyFill="1" applyBorder="1"/>
    <xf numFmtId="4" fontId="3" fillId="11" borderId="1" xfId="1" applyNumberFormat="1" applyFont="1" applyFill="1" applyBorder="1"/>
    <xf numFmtId="0" fontId="3" fillId="0" borderId="2" xfId="1" applyFont="1" applyBorder="1"/>
    <xf numFmtId="17" fontId="3" fillId="0" borderId="2" xfId="1" applyNumberFormat="1" applyFont="1" applyBorder="1"/>
    <xf numFmtId="0" fontId="3" fillId="4" borderId="2" xfId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6" xfId="1" applyFont="1" applyBorder="1"/>
    <xf numFmtId="0" fontId="3" fillId="9" borderId="6" xfId="1" applyFont="1" applyFill="1" applyBorder="1"/>
    <xf numFmtId="0" fontId="3" fillId="4" borderId="6" xfId="1" applyFont="1" applyFill="1" applyBorder="1"/>
    <xf numFmtId="187" fontId="3" fillId="3" borderId="7" xfId="1" applyNumberFormat="1" applyFont="1" applyFill="1" applyBorder="1"/>
    <xf numFmtId="0" fontId="3" fillId="0" borderId="6" xfId="1" applyFont="1" applyBorder="1" applyAlignment="1">
      <alignment shrinkToFit="1"/>
    </xf>
    <xf numFmtId="0" fontId="3" fillId="0" borderId="7" xfId="1" applyFont="1" applyBorder="1"/>
    <xf numFmtId="0" fontId="3" fillId="0" borderId="9" xfId="1" applyFont="1" applyFill="1" applyBorder="1"/>
    <xf numFmtId="187" fontId="3" fillId="0" borderId="0" xfId="1" applyNumberFormat="1" applyFont="1" applyBorder="1"/>
    <xf numFmtId="0" fontId="3" fillId="0" borderId="0" xfId="1" applyFont="1" applyBorder="1" applyAlignment="1">
      <alignment shrinkToFit="1"/>
    </xf>
    <xf numFmtId="0" fontId="3" fillId="0" borderId="0" xfId="1" applyFont="1" applyBorder="1"/>
    <xf numFmtId="187" fontId="3" fillId="3" borderId="0" xfId="1" applyNumberFormat="1" applyFont="1" applyFill="1" applyBorder="1"/>
    <xf numFmtId="0" fontId="3" fillId="0" borderId="10" xfId="1" applyFont="1" applyBorder="1"/>
    <xf numFmtId="0" fontId="3" fillId="11" borderId="14" xfId="1" applyFont="1" applyFill="1" applyBorder="1"/>
    <xf numFmtId="2" fontId="3" fillId="11" borderId="14" xfId="1" applyNumberFormat="1" applyFont="1" applyFill="1" applyBorder="1"/>
    <xf numFmtId="0" fontId="3" fillId="7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2" borderId="17" xfId="2" applyFont="1" applyFill="1" applyBorder="1" applyAlignment="1" applyProtection="1">
      <alignment vertical="center" wrapText="1"/>
      <protection locked="0"/>
    </xf>
    <xf numFmtId="0" fontId="3" fillId="2" borderId="17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wrapText="1"/>
    </xf>
    <xf numFmtId="3" fontId="7" fillId="0" borderId="0" xfId="0" applyNumberFormat="1" applyFont="1" applyBorder="1"/>
    <xf numFmtId="0" fontId="3" fillId="0" borderId="6" xfId="1" applyFont="1" applyFill="1" applyBorder="1"/>
    <xf numFmtId="0" fontId="6" fillId="2" borderId="0" xfId="0" applyFont="1" applyFill="1" applyBorder="1"/>
    <xf numFmtId="2" fontId="3" fillId="2" borderId="0" xfId="1" applyNumberFormat="1" applyFont="1" applyFill="1" applyBorder="1"/>
    <xf numFmtId="2" fontId="3" fillId="2" borderId="3" xfId="1" applyNumberFormat="1" applyFont="1" applyFill="1" applyBorder="1"/>
    <xf numFmtId="2" fontId="3" fillId="2" borderId="15" xfId="1" applyNumberFormat="1" applyFont="1" applyFill="1" applyBorder="1"/>
    <xf numFmtId="0" fontId="15" fillId="0" borderId="0" xfId="0" applyFont="1"/>
    <xf numFmtId="0" fontId="12" fillId="0" borderId="0" xfId="0" applyFont="1" applyAlignment="1">
      <alignment vertical="top"/>
    </xf>
    <xf numFmtId="0" fontId="17" fillId="0" borderId="0" xfId="0" applyFont="1"/>
    <xf numFmtId="0" fontId="8" fillId="3" borderId="4" xfId="0" applyFont="1" applyFill="1" applyBorder="1" applyAlignment="1">
      <alignment horizontal="center" vertical="top" wrapText="1" shrinkToFit="1"/>
    </xf>
    <xf numFmtId="1" fontId="3" fillId="0" borderId="0" xfId="1" applyNumberFormat="1" applyFont="1" applyBorder="1"/>
    <xf numFmtId="4" fontId="3" fillId="13" borderId="1" xfId="1" applyNumberFormat="1" applyFont="1" applyFill="1" applyBorder="1"/>
    <xf numFmtId="0" fontId="6" fillId="0" borderId="0" xfId="0" applyFont="1" applyAlignment="1">
      <alignment wrapText="1"/>
    </xf>
    <xf numFmtId="4" fontId="3" fillId="0" borderId="0" xfId="1" applyNumberFormat="1" applyFont="1"/>
    <xf numFmtId="2" fontId="3" fillId="0" borderId="0" xfId="1" applyNumberFormat="1" applyFont="1"/>
    <xf numFmtId="187" fontId="3" fillId="11" borderId="0" xfId="1" applyNumberFormat="1" applyFont="1" applyFill="1" applyBorder="1"/>
    <xf numFmtId="3" fontId="3" fillId="0" borderId="1" xfId="1" applyNumberFormat="1" applyFont="1" applyFill="1" applyBorder="1"/>
    <xf numFmtId="3" fontId="7" fillId="0" borderId="0" xfId="0" applyNumberFormat="1" applyFont="1" applyFill="1" applyBorder="1"/>
    <xf numFmtId="0" fontId="0" fillId="12" borderId="0" xfId="0" applyFill="1" applyBorder="1"/>
    <xf numFmtId="3" fontId="0" fillId="0" borderId="0" xfId="0" applyNumberFormat="1" applyFont="1" applyBorder="1"/>
    <xf numFmtId="0" fontId="3" fillId="12" borderId="6" xfId="1" applyFont="1" applyFill="1" applyBorder="1"/>
    <xf numFmtId="0" fontId="3" fillId="12" borderId="1" xfId="1" applyFont="1" applyFill="1" applyBorder="1"/>
    <xf numFmtId="3" fontId="7" fillId="12" borderId="0" xfId="0" applyNumberFormat="1" applyFont="1" applyFill="1" applyBorder="1"/>
    <xf numFmtId="0" fontId="0" fillId="2" borderId="0" xfId="0" applyFill="1" applyBorder="1"/>
    <xf numFmtId="0" fontId="3" fillId="0" borderId="6" xfId="1" applyFont="1" applyBorder="1" applyAlignment="1">
      <alignment horizontal="center"/>
    </xf>
    <xf numFmtId="0" fontId="3" fillId="12" borderId="6" xfId="1" applyFont="1" applyFill="1" applyBorder="1" applyAlignment="1">
      <alignment horizontal="center"/>
    </xf>
    <xf numFmtId="0" fontId="3" fillId="1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9" borderId="6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shrinkToFit="1"/>
    </xf>
    <xf numFmtId="1" fontId="3" fillId="13" borderId="0" xfId="1" applyNumberFormat="1" applyFont="1" applyFill="1" applyBorder="1"/>
    <xf numFmtId="0" fontId="3" fillId="9" borderId="6" xfId="1" applyFont="1" applyFill="1" applyBorder="1" applyAlignment="1">
      <alignment horizontal="right"/>
    </xf>
    <xf numFmtId="0" fontId="3" fillId="9" borderId="1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187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7" borderId="18" xfId="1" applyFont="1" applyFill="1" applyBorder="1"/>
    <xf numFmtId="0" fontId="23" fillId="0" borderId="1" xfId="1" applyFont="1" applyBorder="1"/>
    <xf numFmtId="4" fontId="23" fillId="0" borderId="1" xfId="1" applyNumberFormat="1" applyFont="1" applyBorder="1"/>
    <xf numFmtId="187" fontId="23" fillId="0" borderId="1" xfId="1" applyNumberFormat="1" applyFont="1" applyBorder="1"/>
    <xf numFmtId="0" fontId="24" fillId="0" borderId="0" xfId="1" applyFont="1"/>
    <xf numFmtId="0" fontId="24" fillId="0" borderId="0" xfId="1" applyFont="1" applyFill="1"/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0" applyFont="1"/>
    <xf numFmtId="0" fontId="25" fillId="0" borderId="0" xfId="1" applyFont="1"/>
    <xf numFmtId="0" fontId="25" fillId="0" borderId="0" xfId="1" applyFont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11" borderId="1" xfId="1" applyFont="1" applyFill="1" applyBorder="1" applyAlignment="1">
      <alignment horizontal="center"/>
    </xf>
    <xf numFmtId="3" fontId="23" fillId="11" borderId="1" xfId="1" applyNumberFormat="1" applyFont="1" applyFill="1" applyBorder="1" applyAlignment="1">
      <alignment horizontal="center"/>
    </xf>
    <xf numFmtId="0" fontId="23" fillId="14" borderId="1" xfId="1" applyFont="1" applyFill="1" applyBorder="1" applyAlignment="1">
      <alignment horizontal="center"/>
    </xf>
    <xf numFmtId="0" fontId="23" fillId="9" borderId="0" xfId="1" applyFont="1" applyFill="1" applyAlignment="1">
      <alignment horizontal="center"/>
    </xf>
    <xf numFmtId="0" fontId="23" fillId="8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3" fillId="15" borderId="1" xfId="1" applyFont="1" applyFill="1" applyBorder="1" applyAlignment="1">
      <alignment horizontal="center"/>
    </xf>
    <xf numFmtId="0" fontId="23" fillId="7" borderId="0" xfId="1" applyFont="1" applyFill="1" applyAlignment="1">
      <alignment horizontal="center"/>
    </xf>
    <xf numFmtId="1" fontId="23" fillId="11" borderId="1" xfId="1" applyNumberFormat="1" applyFont="1" applyFill="1" applyBorder="1" applyAlignment="1">
      <alignment horizontal="center"/>
    </xf>
    <xf numFmtId="0" fontId="26" fillId="0" borderId="0" xfId="1" applyFont="1" applyFill="1"/>
    <xf numFmtId="0" fontId="3" fillId="0" borderId="18" xfId="1" applyFont="1" applyBorder="1"/>
    <xf numFmtId="0" fontId="3" fillId="3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10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23" fillId="0" borderId="19" xfId="1" applyFont="1" applyBorder="1" applyAlignment="1">
      <alignment horizontal="center"/>
    </xf>
    <xf numFmtId="0" fontId="23" fillId="0" borderId="20" xfId="1" applyFont="1" applyBorder="1" applyAlignment="1">
      <alignment horizontal="center"/>
    </xf>
    <xf numFmtId="0" fontId="23" fillId="0" borderId="3" xfId="1" applyFont="1" applyBorder="1" applyAlignment="1">
      <alignment horizontal="center"/>
    </xf>
  </cellXfs>
  <cellStyles count="10">
    <cellStyle name="Normal" xfId="0" builtinId="0"/>
    <cellStyle name="Normal 2" xfId="9"/>
    <cellStyle name="ปกติ 2" xfId="3"/>
    <cellStyle name="ปกติ 2 2" xfId="2"/>
    <cellStyle name="ปกติ 2 2 2" xfId="4"/>
    <cellStyle name="ปกติ 3" xfId="5"/>
    <cellStyle name="ปกติ 4" xfId="1"/>
    <cellStyle name="ปกติ 4 2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FF5050"/>
      <color rgb="FFCCFFFF"/>
      <color rgb="FFFFCC66"/>
      <color rgb="FFFF9933"/>
      <color rgb="FFFFCC00"/>
      <color rgb="FF00FF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2.5" x14ac:dyDescent="0.35"/>
  <cols>
    <col min="1" max="1" width="23" customWidth="1"/>
    <col min="2" max="2" width="6.75" customWidth="1"/>
    <col min="3" max="4" width="8.37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5.375" customWidth="1"/>
    <col min="16" max="16" width="7" bestFit="1" customWidth="1"/>
    <col min="17" max="17" width="7.75" customWidth="1"/>
  </cols>
  <sheetData>
    <row r="1" spans="1:17" x14ac:dyDescent="0.35">
      <c r="A1" s="3" t="s">
        <v>131</v>
      </c>
    </row>
    <row r="2" spans="1:17" s="2" customFormat="1" x14ac:dyDescent="0.35">
      <c r="A2" t="s">
        <v>1587</v>
      </c>
      <c r="B2" s="20" t="s">
        <v>80</v>
      </c>
      <c r="C2" s="85" t="s">
        <v>81</v>
      </c>
      <c r="D2" s="90" t="s">
        <v>82</v>
      </c>
      <c r="E2" s="20" t="s">
        <v>83</v>
      </c>
      <c r="F2" s="85" t="s">
        <v>84</v>
      </c>
      <c r="G2" s="20" t="s">
        <v>85</v>
      </c>
      <c r="H2" s="20" t="s">
        <v>86</v>
      </c>
      <c r="I2" s="20" t="s">
        <v>87</v>
      </c>
      <c r="J2" s="20" t="s">
        <v>88</v>
      </c>
      <c r="K2" s="9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s="29" customFormat="1" x14ac:dyDescent="0.35">
      <c r="A4" s="29" t="s">
        <v>107</v>
      </c>
      <c r="B4" s="29">
        <v>3123</v>
      </c>
      <c r="C4" s="31">
        <v>904</v>
      </c>
      <c r="D4" s="30">
        <v>279</v>
      </c>
      <c r="E4" s="30">
        <v>263</v>
      </c>
      <c r="F4" s="30">
        <v>147</v>
      </c>
      <c r="G4" s="31">
        <v>87</v>
      </c>
      <c r="H4" s="31">
        <v>396</v>
      </c>
      <c r="I4" s="31">
        <v>172</v>
      </c>
      <c r="J4" s="31">
        <v>197</v>
      </c>
      <c r="K4" s="30">
        <v>254</v>
      </c>
      <c r="L4" s="30">
        <v>172</v>
      </c>
      <c r="M4" s="30">
        <v>271</v>
      </c>
      <c r="N4" s="30">
        <v>41</v>
      </c>
      <c r="O4" s="30">
        <v>195</v>
      </c>
      <c r="P4" s="31">
        <v>100</v>
      </c>
      <c r="Q4" s="31">
        <v>90</v>
      </c>
    </row>
    <row r="5" spans="1:17" s="16" customFormat="1" x14ac:dyDescent="0.35">
      <c r="A5" s="16" t="s">
        <v>110</v>
      </c>
      <c r="B5" s="29"/>
      <c r="C5" s="28"/>
      <c r="D5" s="27"/>
      <c r="E5" s="27"/>
      <c r="F5" s="27"/>
      <c r="G5" s="28"/>
      <c r="H5" s="28"/>
      <c r="I5" s="28"/>
      <c r="J5" s="28"/>
      <c r="K5" s="27"/>
      <c r="L5" s="27"/>
      <c r="M5" s="27"/>
      <c r="N5" s="27"/>
      <c r="O5" s="27"/>
      <c r="P5" s="28"/>
      <c r="Q5" s="28"/>
    </row>
    <row r="6" spans="1:17" s="16" customFormat="1" x14ac:dyDescent="0.35">
      <c r="A6" s="16" t="s">
        <v>111</v>
      </c>
      <c r="B6" s="30">
        <v>3</v>
      </c>
      <c r="C6" s="28"/>
      <c r="D6" s="27"/>
      <c r="E6" s="27"/>
      <c r="F6" s="30"/>
      <c r="G6" s="27"/>
      <c r="H6" s="30">
        <v>1</v>
      </c>
      <c r="I6" s="30">
        <v>3</v>
      </c>
      <c r="J6" s="30">
        <v>2</v>
      </c>
      <c r="K6" s="30"/>
      <c r="L6" s="27"/>
      <c r="M6" s="27"/>
      <c r="N6" s="27"/>
      <c r="O6" s="27"/>
      <c r="P6" s="27"/>
      <c r="Q6" s="27"/>
    </row>
    <row r="7" spans="1:17" s="16" customFormat="1" x14ac:dyDescent="0.35">
      <c r="A7" s="16" t="s">
        <v>112</v>
      </c>
      <c r="B7" s="30">
        <v>2</v>
      </c>
      <c r="C7" s="31">
        <v>48</v>
      </c>
      <c r="D7" s="27"/>
      <c r="E7" s="27"/>
      <c r="F7" s="30">
        <v>2</v>
      </c>
      <c r="G7" s="30">
        <v>1</v>
      </c>
      <c r="H7" s="30">
        <v>31</v>
      </c>
      <c r="I7" s="30">
        <v>8</v>
      </c>
      <c r="J7" s="30">
        <v>1</v>
      </c>
      <c r="K7" s="30"/>
      <c r="L7" s="27"/>
      <c r="M7" s="27"/>
      <c r="N7" s="30">
        <v>2</v>
      </c>
      <c r="O7" s="27"/>
      <c r="P7" s="27"/>
      <c r="Q7" s="30">
        <v>1</v>
      </c>
    </row>
    <row r="8" spans="1:17" s="33" customFormat="1" x14ac:dyDescent="0.35">
      <c r="A8" s="33" t="s">
        <v>114</v>
      </c>
      <c r="B8" s="67">
        <v>14489</v>
      </c>
      <c r="C8" s="84">
        <v>4779</v>
      </c>
      <c r="D8" s="86">
        <v>616</v>
      </c>
      <c r="E8" s="67">
        <v>961</v>
      </c>
      <c r="F8" s="67">
        <v>494</v>
      </c>
      <c r="G8" s="67">
        <v>279</v>
      </c>
      <c r="H8" s="67">
        <v>1448</v>
      </c>
      <c r="I8" s="67">
        <v>809</v>
      </c>
      <c r="J8" s="67">
        <v>701</v>
      </c>
      <c r="K8" s="67">
        <v>953</v>
      </c>
      <c r="L8" s="67">
        <v>500</v>
      </c>
      <c r="M8" s="89">
        <v>980</v>
      </c>
      <c r="N8" s="67">
        <v>88</v>
      </c>
      <c r="O8" s="67">
        <v>709</v>
      </c>
      <c r="P8" s="67">
        <v>377</v>
      </c>
      <c r="Q8" s="67">
        <v>332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143</v>
      </c>
      <c r="C10" t="s">
        <v>266</v>
      </c>
      <c r="D10" t="s">
        <v>108</v>
      </c>
      <c r="E10" t="s">
        <v>1961</v>
      </c>
      <c r="F10" t="s">
        <v>2160</v>
      </c>
      <c r="G10" t="s">
        <v>220</v>
      </c>
      <c r="H10">
        <v>0.51</v>
      </c>
      <c r="I10" t="s">
        <v>344</v>
      </c>
      <c r="J10" t="s">
        <v>236</v>
      </c>
      <c r="K10" t="s">
        <v>336</v>
      </c>
      <c r="L10" t="s">
        <v>108</v>
      </c>
      <c r="M10" t="s">
        <v>108</v>
      </c>
      <c r="N10" t="s">
        <v>108</v>
      </c>
      <c r="O10" t="s">
        <v>3519</v>
      </c>
      <c r="P10" t="s">
        <v>228</v>
      </c>
      <c r="Q10" t="s">
        <v>193</v>
      </c>
    </row>
    <row r="11" spans="1:17" x14ac:dyDescent="0.35">
      <c r="A11" t="s">
        <v>3</v>
      </c>
      <c r="B11" t="s">
        <v>144</v>
      </c>
      <c r="C11" t="s">
        <v>209</v>
      </c>
      <c r="D11" t="s">
        <v>108</v>
      </c>
      <c r="E11" t="s">
        <v>108</v>
      </c>
      <c r="F11" t="s">
        <v>108</v>
      </c>
      <c r="G11" t="s">
        <v>108</v>
      </c>
      <c r="H11">
        <v>0</v>
      </c>
      <c r="I11" t="s">
        <v>108</v>
      </c>
      <c r="J11" t="s">
        <v>108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145</v>
      </c>
      <c r="C12" t="s">
        <v>159</v>
      </c>
      <c r="D12" t="s">
        <v>108</v>
      </c>
      <c r="E12" t="s">
        <v>213</v>
      </c>
      <c r="F12" t="s">
        <v>108</v>
      </c>
      <c r="G12" t="s">
        <v>108</v>
      </c>
      <c r="H12">
        <v>16.670000000000002</v>
      </c>
      <c r="I12" t="s">
        <v>337</v>
      </c>
      <c r="J12" t="s">
        <v>108</v>
      </c>
      <c r="K12" t="s">
        <v>337</v>
      </c>
      <c r="L12" t="s">
        <v>108</v>
      </c>
      <c r="M12" t="s">
        <v>108</v>
      </c>
      <c r="N12" t="s">
        <v>108</v>
      </c>
      <c r="O12" t="s">
        <v>108</v>
      </c>
      <c r="P12" t="s">
        <v>270</v>
      </c>
      <c r="Q12" t="s">
        <v>108</v>
      </c>
    </row>
    <row r="13" spans="1:17" x14ac:dyDescent="0.35">
      <c r="A13" t="s">
        <v>5</v>
      </c>
      <c r="B13" t="s">
        <v>146</v>
      </c>
      <c r="C13" t="s">
        <v>283</v>
      </c>
      <c r="D13" t="s">
        <v>108</v>
      </c>
      <c r="E13" t="s">
        <v>108</v>
      </c>
      <c r="F13" t="s">
        <v>108</v>
      </c>
      <c r="G13" t="s">
        <v>108</v>
      </c>
      <c r="H13">
        <v>0</v>
      </c>
      <c r="I13" t="s">
        <v>108</v>
      </c>
      <c r="J13" t="s">
        <v>108</v>
      </c>
      <c r="K13" t="s">
        <v>108</v>
      </c>
      <c r="L13" t="s">
        <v>108</v>
      </c>
      <c r="M13" t="s">
        <v>108</v>
      </c>
      <c r="N13" t="s">
        <v>108</v>
      </c>
      <c r="O13" t="s">
        <v>108</v>
      </c>
      <c r="P13" t="s">
        <v>108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>
        <v>0</v>
      </c>
      <c r="I14" t="s">
        <v>108</v>
      </c>
      <c r="J14" t="s">
        <v>108</v>
      </c>
      <c r="K14" t="s">
        <v>108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147</v>
      </c>
      <c r="C15" t="s">
        <v>108</v>
      </c>
      <c r="D15" t="s">
        <v>108</v>
      </c>
      <c r="E15" t="s">
        <v>108</v>
      </c>
      <c r="F15" t="s">
        <v>108</v>
      </c>
      <c r="G15" t="s">
        <v>108</v>
      </c>
      <c r="H15">
        <v>0</v>
      </c>
      <c r="I15" t="s">
        <v>108</v>
      </c>
      <c r="J15" t="s">
        <v>108</v>
      </c>
      <c r="K15" t="s">
        <v>108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148</v>
      </c>
      <c r="C16" t="s">
        <v>108</v>
      </c>
      <c r="D16" t="s">
        <v>108</v>
      </c>
      <c r="E16" t="s">
        <v>108</v>
      </c>
      <c r="F16" t="s">
        <v>108</v>
      </c>
      <c r="G16" t="s">
        <v>108</v>
      </c>
      <c r="H16">
        <v>0</v>
      </c>
      <c r="I16" t="s">
        <v>108</v>
      </c>
      <c r="J16" t="s">
        <v>108</v>
      </c>
      <c r="K16" t="s">
        <v>108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149</v>
      </c>
      <c r="C17" t="s">
        <v>284</v>
      </c>
      <c r="D17" t="s">
        <v>968</v>
      </c>
      <c r="E17" t="s">
        <v>1962</v>
      </c>
      <c r="F17" t="s">
        <v>580</v>
      </c>
      <c r="G17" t="s">
        <v>2341</v>
      </c>
      <c r="H17">
        <v>3.28</v>
      </c>
      <c r="I17" t="s">
        <v>345</v>
      </c>
      <c r="J17" t="s">
        <v>2385</v>
      </c>
      <c r="K17" t="s">
        <v>338</v>
      </c>
      <c r="L17" t="s">
        <v>838</v>
      </c>
      <c r="M17" t="s">
        <v>2723</v>
      </c>
      <c r="N17" t="s">
        <v>245</v>
      </c>
      <c r="O17" t="s">
        <v>254</v>
      </c>
      <c r="P17" t="s">
        <v>271</v>
      </c>
      <c r="Q17" t="s">
        <v>278</v>
      </c>
    </row>
    <row r="18" spans="1:17" x14ac:dyDescent="0.35">
      <c r="A18" t="s">
        <v>10</v>
      </c>
      <c r="B18" t="s">
        <v>150</v>
      </c>
      <c r="C18" t="s">
        <v>285</v>
      </c>
      <c r="D18" t="s">
        <v>108</v>
      </c>
      <c r="E18" t="s">
        <v>108</v>
      </c>
      <c r="F18" t="s">
        <v>108</v>
      </c>
      <c r="G18" t="s">
        <v>108</v>
      </c>
      <c r="H18">
        <v>0</v>
      </c>
      <c r="I18" t="s">
        <v>279</v>
      </c>
      <c r="J18" t="s">
        <v>108</v>
      </c>
      <c r="K18" t="s">
        <v>108</v>
      </c>
      <c r="L18" t="s">
        <v>108</v>
      </c>
      <c r="M18" t="s">
        <v>108</v>
      </c>
      <c r="N18" t="s">
        <v>108</v>
      </c>
      <c r="O18" t="s">
        <v>204</v>
      </c>
      <c r="P18" t="s">
        <v>272</v>
      </c>
      <c r="Q18" t="s">
        <v>108</v>
      </c>
    </row>
    <row r="19" spans="1:17" x14ac:dyDescent="0.35">
      <c r="A19" t="s">
        <v>11</v>
      </c>
      <c r="B19" t="s">
        <v>151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>
        <v>0</v>
      </c>
      <c r="I19" t="s">
        <v>108</v>
      </c>
      <c r="J19" t="s">
        <v>108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152</v>
      </c>
      <c r="C20" t="s">
        <v>286</v>
      </c>
      <c r="D20" t="s">
        <v>108</v>
      </c>
      <c r="E20" t="s">
        <v>108</v>
      </c>
      <c r="F20" t="s">
        <v>108</v>
      </c>
      <c r="G20" t="s">
        <v>108</v>
      </c>
      <c r="H20">
        <v>0</v>
      </c>
      <c r="I20" t="s">
        <v>108</v>
      </c>
      <c r="J20" t="s">
        <v>108</v>
      </c>
      <c r="K20" t="s">
        <v>108</v>
      </c>
      <c r="L20" t="s">
        <v>108</v>
      </c>
      <c r="M20" t="s">
        <v>108</v>
      </c>
      <c r="N20" t="s">
        <v>108</v>
      </c>
      <c r="O20" t="s">
        <v>108</v>
      </c>
      <c r="P20" t="s">
        <v>195</v>
      </c>
      <c r="Q20" t="s">
        <v>195</v>
      </c>
    </row>
    <row r="21" spans="1:17" x14ac:dyDescent="0.35">
      <c r="A21" t="s">
        <v>13</v>
      </c>
      <c r="B21" t="s">
        <v>147</v>
      </c>
      <c r="C21" t="s">
        <v>108</v>
      </c>
      <c r="D21" t="s">
        <v>108</v>
      </c>
      <c r="E21" t="s">
        <v>108</v>
      </c>
      <c r="F21" t="s">
        <v>108</v>
      </c>
      <c r="G21" t="s">
        <v>108</v>
      </c>
      <c r="H21">
        <v>0</v>
      </c>
      <c r="I21" t="s">
        <v>108</v>
      </c>
      <c r="J21" t="s">
        <v>108</v>
      </c>
      <c r="K21" t="s">
        <v>108</v>
      </c>
      <c r="L21" t="s">
        <v>108</v>
      </c>
      <c r="M21" t="s">
        <v>108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153</v>
      </c>
      <c r="C22" t="s">
        <v>205</v>
      </c>
      <c r="D22" t="s">
        <v>205</v>
      </c>
      <c r="E22" t="s">
        <v>205</v>
      </c>
      <c r="F22" t="s">
        <v>205</v>
      </c>
      <c r="G22" t="s">
        <v>205</v>
      </c>
      <c r="H22">
        <v>0</v>
      </c>
      <c r="I22" t="s">
        <v>205</v>
      </c>
      <c r="J22" t="s">
        <v>205</v>
      </c>
      <c r="K22" t="s">
        <v>205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154</v>
      </c>
      <c r="C23" t="s">
        <v>287</v>
      </c>
      <c r="D23" t="s">
        <v>1918</v>
      </c>
      <c r="E23" t="s">
        <v>1963</v>
      </c>
      <c r="F23" t="s">
        <v>580</v>
      </c>
      <c r="G23" t="s">
        <v>221</v>
      </c>
      <c r="H23">
        <v>7.83</v>
      </c>
      <c r="I23" t="s">
        <v>345</v>
      </c>
      <c r="J23" t="s">
        <v>2773</v>
      </c>
      <c r="K23" t="s">
        <v>339</v>
      </c>
      <c r="L23" t="s">
        <v>481</v>
      </c>
      <c r="M23" t="s">
        <v>3242</v>
      </c>
      <c r="N23" t="s">
        <v>246</v>
      </c>
      <c r="O23" t="s">
        <v>255</v>
      </c>
      <c r="P23" t="s">
        <v>3672</v>
      </c>
      <c r="Q23" t="s">
        <v>213</v>
      </c>
    </row>
    <row r="24" spans="1:17" x14ac:dyDescent="0.35">
      <c r="A24" t="s">
        <v>16</v>
      </c>
      <c r="B24" t="s">
        <v>155</v>
      </c>
      <c r="C24" t="s">
        <v>288</v>
      </c>
      <c r="D24" t="s">
        <v>1919</v>
      </c>
      <c r="E24" t="s">
        <v>1964</v>
      </c>
      <c r="F24" t="s">
        <v>2161</v>
      </c>
      <c r="G24" t="s">
        <v>222</v>
      </c>
      <c r="H24">
        <v>5.81</v>
      </c>
      <c r="I24" t="s">
        <v>345</v>
      </c>
      <c r="J24" t="s">
        <v>2774</v>
      </c>
      <c r="K24" t="s">
        <v>340</v>
      </c>
      <c r="L24" t="s">
        <v>108</v>
      </c>
      <c r="M24" t="s">
        <v>3243</v>
      </c>
      <c r="N24" t="s">
        <v>245</v>
      </c>
      <c r="O24" t="s">
        <v>108</v>
      </c>
      <c r="P24" t="s">
        <v>228</v>
      </c>
      <c r="Q24" t="s">
        <v>279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>
        <v>0</v>
      </c>
      <c r="I28" t="s">
        <v>108</v>
      </c>
      <c r="J28" t="s">
        <v>108</v>
      </c>
      <c r="K28" t="s">
        <v>108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157</v>
      </c>
      <c r="C29" t="s">
        <v>108</v>
      </c>
      <c r="D29" t="s">
        <v>108</v>
      </c>
      <c r="E29" t="s">
        <v>108</v>
      </c>
      <c r="F29" t="s">
        <v>108</v>
      </c>
      <c r="G29" t="s">
        <v>108</v>
      </c>
      <c r="H29">
        <v>0</v>
      </c>
      <c r="I29" t="s">
        <v>108</v>
      </c>
      <c r="J29" t="s">
        <v>108</v>
      </c>
      <c r="K29" t="s">
        <v>108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108</v>
      </c>
      <c r="C30" t="s">
        <v>108</v>
      </c>
      <c r="D30" t="s">
        <v>108</v>
      </c>
      <c r="E30" t="s">
        <v>108</v>
      </c>
      <c r="F30" t="s">
        <v>108</v>
      </c>
      <c r="G30" t="s">
        <v>108</v>
      </c>
      <c r="H30">
        <v>0</v>
      </c>
      <c r="I30" t="s">
        <v>108</v>
      </c>
      <c r="J30" t="s">
        <v>108</v>
      </c>
      <c r="K30" t="s">
        <v>108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158</v>
      </c>
      <c r="C31" t="s">
        <v>108</v>
      </c>
      <c r="D31" t="s">
        <v>108</v>
      </c>
      <c r="E31" t="s">
        <v>108</v>
      </c>
      <c r="F31" t="s">
        <v>108</v>
      </c>
      <c r="G31" t="s">
        <v>108</v>
      </c>
      <c r="H31">
        <v>53.57</v>
      </c>
      <c r="I31" t="s">
        <v>108</v>
      </c>
      <c r="J31" t="s">
        <v>108</v>
      </c>
      <c r="K31" t="s">
        <v>108</v>
      </c>
      <c r="L31" t="s">
        <v>108</v>
      </c>
      <c r="M31" t="s">
        <v>108</v>
      </c>
      <c r="N31" t="s">
        <v>108</v>
      </c>
      <c r="O31" t="s">
        <v>108</v>
      </c>
      <c r="P31" t="s">
        <v>273</v>
      </c>
      <c r="Q31" t="s">
        <v>108</v>
      </c>
    </row>
    <row r="32" spans="1:17" x14ac:dyDescent="0.35">
      <c r="A32" t="s">
        <v>24</v>
      </c>
      <c r="B32" t="s">
        <v>159</v>
      </c>
      <c r="C32" t="s">
        <v>256</v>
      </c>
      <c r="D32" t="s">
        <v>108</v>
      </c>
      <c r="E32" t="s">
        <v>108</v>
      </c>
      <c r="F32" t="s">
        <v>108</v>
      </c>
      <c r="G32" t="s">
        <v>108</v>
      </c>
      <c r="H32">
        <v>0</v>
      </c>
      <c r="I32" t="s">
        <v>108</v>
      </c>
      <c r="J32" t="s">
        <v>108</v>
      </c>
      <c r="K32" t="s">
        <v>279</v>
      </c>
      <c r="L32" t="s">
        <v>108</v>
      </c>
      <c r="M32" t="s">
        <v>108</v>
      </c>
      <c r="N32" t="s">
        <v>108</v>
      </c>
      <c r="O32" t="s">
        <v>108</v>
      </c>
      <c r="P32" t="s">
        <v>108</v>
      </c>
      <c r="Q32" t="s">
        <v>108</v>
      </c>
    </row>
    <row r="33" spans="1:17" x14ac:dyDescent="0.35">
      <c r="A33" t="s">
        <v>25</v>
      </c>
      <c r="B33" t="s">
        <v>160</v>
      </c>
      <c r="C33" t="s">
        <v>289</v>
      </c>
      <c r="D33" t="s">
        <v>108</v>
      </c>
      <c r="E33" t="s">
        <v>108</v>
      </c>
      <c r="F33" t="s">
        <v>108</v>
      </c>
      <c r="G33" t="s">
        <v>108</v>
      </c>
      <c r="H33">
        <v>0</v>
      </c>
      <c r="I33" t="s">
        <v>108</v>
      </c>
      <c r="J33" t="s">
        <v>108</v>
      </c>
      <c r="K33" t="s">
        <v>108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161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>
        <v>0</v>
      </c>
      <c r="I34" t="s">
        <v>108</v>
      </c>
      <c r="J34" t="s">
        <v>108</v>
      </c>
      <c r="K34" t="s">
        <v>108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162</v>
      </c>
      <c r="C36" t="s">
        <v>290</v>
      </c>
      <c r="D36" t="s">
        <v>1920</v>
      </c>
      <c r="E36" t="s">
        <v>1965</v>
      </c>
      <c r="F36" t="s">
        <v>2162</v>
      </c>
      <c r="G36" t="s">
        <v>2342</v>
      </c>
      <c r="H36">
        <v>0.61240000000000006</v>
      </c>
      <c r="I36" t="s">
        <v>2622</v>
      </c>
      <c r="J36" t="s">
        <v>2775</v>
      </c>
      <c r="K36" t="s">
        <v>2923</v>
      </c>
      <c r="L36" t="s">
        <v>1662</v>
      </c>
      <c r="M36" t="s">
        <v>3244</v>
      </c>
      <c r="N36" t="s">
        <v>3375</v>
      </c>
      <c r="O36" t="s">
        <v>3520</v>
      </c>
      <c r="P36" t="s">
        <v>3673</v>
      </c>
      <c r="Q36" t="s">
        <v>3818</v>
      </c>
    </row>
    <row r="37" spans="1:17" x14ac:dyDescent="0.35">
      <c r="A37" s="1" t="s">
        <v>29</v>
      </c>
      <c r="B37" t="s">
        <v>163</v>
      </c>
      <c r="C37" t="s">
        <v>291</v>
      </c>
      <c r="D37" t="s">
        <v>1921</v>
      </c>
      <c r="E37" t="s">
        <v>1966</v>
      </c>
      <c r="F37" t="s">
        <v>353</v>
      </c>
      <c r="G37" t="s">
        <v>223</v>
      </c>
      <c r="H37">
        <v>0.6119</v>
      </c>
      <c r="I37" t="s">
        <v>2623</v>
      </c>
      <c r="J37" t="s">
        <v>2776</v>
      </c>
      <c r="K37" t="s">
        <v>2534</v>
      </c>
      <c r="L37" t="s">
        <v>3078</v>
      </c>
      <c r="M37" t="s">
        <v>2406</v>
      </c>
      <c r="N37" t="s">
        <v>3376</v>
      </c>
      <c r="O37" t="s">
        <v>3521</v>
      </c>
      <c r="P37" t="s">
        <v>3674</v>
      </c>
      <c r="Q37" t="s">
        <v>3819</v>
      </c>
    </row>
    <row r="38" spans="1:17" x14ac:dyDescent="0.35">
      <c r="A38" t="s">
        <v>30</v>
      </c>
      <c r="B38" t="s">
        <v>164</v>
      </c>
      <c r="C38" t="s">
        <v>292</v>
      </c>
      <c r="D38" t="s">
        <v>1918</v>
      </c>
      <c r="E38" t="s">
        <v>1967</v>
      </c>
      <c r="F38" t="s">
        <v>2163</v>
      </c>
      <c r="G38" t="s">
        <v>2343</v>
      </c>
      <c r="H38">
        <v>13.42</v>
      </c>
      <c r="I38" t="s">
        <v>346</v>
      </c>
      <c r="J38" t="s">
        <v>237</v>
      </c>
      <c r="K38" t="s">
        <v>2924</v>
      </c>
      <c r="L38" t="s">
        <v>3079</v>
      </c>
      <c r="M38" t="s">
        <v>3245</v>
      </c>
      <c r="N38" t="s">
        <v>247</v>
      </c>
      <c r="O38" t="s">
        <v>256</v>
      </c>
      <c r="P38" t="s">
        <v>274</v>
      </c>
      <c r="Q38" t="s">
        <v>279</v>
      </c>
    </row>
    <row r="39" spans="1:17" x14ac:dyDescent="0.35">
      <c r="A39" t="s">
        <v>31</v>
      </c>
      <c r="B39" t="s">
        <v>165</v>
      </c>
      <c r="C39" t="s">
        <v>293</v>
      </c>
      <c r="D39" t="s">
        <v>108</v>
      </c>
      <c r="E39" t="s">
        <v>143</v>
      </c>
      <c r="F39" t="s">
        <v>450</v>
      </c>
      <c r="G39" t="s">
        <v>108</v>
      </c>
      <c r="H39">
        <v>3.77</v>
      </c>
      <c r="I39" t="s">
        <v>347</v>
      </c>
      <c r="J39" t="s">
        <v>108</v>
      </c>
      <c r="K39" t="s">
        <v>222</v>
      </c>
      <c r="L39" t="s">
        <v>108</v>
      </c>
      <c r="M39" t="s">
        <v>108</v>
      </c>
      <c r="N39" t="s">
        <v>108</v>
      </c>
      <c r="O39" t="s">
        <v>257</v>
      </c>
      <c r="P39" t="s">
        <v>2230</v>
      </c>
      <c r="Q39" t="s">
        <v>210</v>
      </c>
    </row>
    <row r="40" spans="1:17" x14ac:dyDescent="0.35">
      <c r="A40" s="1" t="s">
        <v>32</v>
      </c>
      <c r="B40" t="s">
        <v>166</v>
      </c>
      <c r="C40" t="s">
        <v>294</v>
      </c>
      <c r="D40" t="s">
        <v>1922</v>
      </c>
      <c r="E40" t="s">
        <v>1968</v>
      </c>
      <c r="F40" t="s">
        <v>2164</v>
      </c>
      <c r="G40" t="s">
        <v>2344</v>
      </c>
      <c r="H40">
        <v>9201.93</v>
      </c>
      <c r="I40" t="s">
        <v>2624</v>
      </c>
      <c r="J40" t="s">
        <v>2777</v>
      </c>
      <c r="K40" t="s">
        <v>2925</v>
      </c>
      <c r="L40" t="s">
        <v>3080</v>
      </c>
      <c r="M40" t="s">
        <v>3246</v>
      </c>
      <c r="N40" t="s">
        <v>3377</v>
      </c>
      <c r="O40" t="s">
        <v>3522</v>
      </c>
      <c r="P40" t="s">
        <v>3675</v>
      </c>
      <c r="Q40" t="s">
        <v>3820</v>
      </c>
    </row>
    <row r="41" spans="1:17" x14ac:dyDescent="0.35">
      <c r="A41" s="1" t="s">
        <v>33</v>
      </c>
      <c r="B41" t="s">
        <v>167</v>
      </c>
      <c r="C41" t="s">
        <v>295</v>
      </c>
      <c r="D41" t="s">
        <v>224</v>
      </c>
      <c r="E41" t="s">
        <v>212</v>
      </c>
      <c r="F41" t="s">
        <v>108</v>
      </c>
      <c r="G41" t="s">
        <v>224</v>
      </c>
      <c r="H41">
        <v>0.03</v>
      </c>
      <c r="I41" t="s">
        <v>232</v>
      </c>
      <c r="J41" t="s">
        <v>232</v>
      </c>
      <c r="K41" t="s">
        <v>199</v>
      </c>
      <c r="L41" t="s">
        <v>108</v>
      </c>
      <c r="M41" t="s">
        <v>212</v>
      </c>
      <c r="N41" t="s">
        <v>108</v>
      </c>
      <c r="O41" t="s">
        <v>224</v>
      </c>
      <c r="P41" t="s">
        <v>235</v>
      </c>
      <c r="Q41" t="s">
        <v>232</v>
      </c>
    </row>
    <row r="42" spans="1:17" x14ac:dyDescent="0.35">
      <c r="A42" s="1" t="s">
        <v>34</v>
      </c>
      <c r="B42" t="s">
        <v>168</v>
      </c>
      <c r="C42" t="s">
        <v>296</v>
      </c>
      <c r="D42" t="s">
        <v>478</v>
      </c>
      <c r="E42" t="s">
        <v>214</v>
      </c>
      <c r="F42" t="s">
        <v>2107</v>
      </c>
      <c r="G42" t="s">
        <v>225</v>
      </c>
      <c r="H42">
        <v>0.64</v>
      </c>
      <c r="I42" t="s">
        <v>348</v>
      </c>
      <c r="J42" t="s">
        <v>238</v>
      </c>
      <c r="K42" t="s">
        <v>2328</v>
      </c>
      <c r="L42" t="s">
        <v>775</v>
      </c>
      <c r="M42" t="s">
        <v>324</v>
      </c>
      <c r="N42" t="s">
        <v>248</v>
      </c>
      <c r="O42" t="s">
        <v>238</v>
      </c>
      <c r="P42" t="s">
        <v>207</v>
      </c>
      <c r="Q42" t="s">
        <v>208</v>
      </c>
    </row>
    <row r="43" spans="1:17" x14ac:dyDescent="0.35">
      <c r="A43" t="s">
        <v>35</v>
      </c>
      <c r="B43" t="s">
        <v>169</v>
      </c>
      <c r="C43" t="s">
        <v>169</v>
      </c>
      <c r="D43" t="s">
        <v>325</v>
      </c>
      <c r="E43" t="s">
        <v>1969</v>
      </c>
      <c r="F43" t="s">
        <v>233</v>
      </c>
      <c r="G43" t="s">
        <v>226</v>
      </c>
      <c r="H43">
        <v>0.39</v>
      </c>
      <c r="I43" t="s">
        <v>325</v>
      </c>
      <c r="J43" t="s">
        <v>239</v>
      </c>
      <c r="K43" t="s">
        <v>239</v>
      </c>
      <c r="L43" t="s">
        <v>900</v>
      </c>
      <c r="M43" t="s">
        <v>325</v>
      </c>
      <c r="N43" t="s">
        <v>249</v>
      </c>
      <c r="O43" t="s">
        <v>2215</v>
      </c>
      <c r="P43" t="s">
        <v>2179</v>
      </c>
      <c r="Q43" t="s">
        <v>249</v>
      </c>
    </row>
    <row r="44" spans="1:17" x14ac:dyDescent="0.35">
      <c r="A44" t="s">
        <v>36</v>
      </c>
      <c r="B44" t="s">
        <v>170</v>
      </c>
      <c r="C44" t="s">
        <v>297</v>
      </c>
      <c r="D44" t="s">
        <v>572</v>
      </c>
      <c r="E44" t="s">
        <v>1970</v>
      </c>
      <c r="F44" t="s">
        <v>181</v>
      </c>
      <c r="G44" t="s">
        <v>227</v>
      </c>
      <c r="H44">
        <v>5.55</v>
      </c>
      <c r="I44" t="s">
        <v>181</v>
      </c>
      <c r="J44" t="s">
        <v>240</v>
      </c>
      <c r="K44" t="s">
        <v>155</v>
      </c>
      <c r="L44" t="s">
        <v>2736</v>
      </c>
      <c r="M44" t="s">
        <v>326</v>
      </c>
      <c r="N44" t="s">
        <v>250</v>
      </c>
      <c r="O44" t="s">
        <v>258</v>
      </c>
      <c r="P44" t="s">
        <v>3676</v>
      </c>
      <c r="Q44" t="s">
        <v>2427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265</v>
      </c>
      <c r="C46" t="s">
        <v>298</v>
      </c>
      <c r="D46" t="s">
        <v>885</v>
      </c>
      <c r="E46" t="s">
        <v>1971</v>
      </c>
      <c r="F46" t="s">
        <v>2165</v>
      </c>
      <c r="G46" t="s">
        <v>268</v>
      </c>
      <c r="H46">
        <v>91.94</v>
      </c>
      <c r="I46" t="s">
        <v>2625</v>
      </c>
      <c r="J46" t="s">
        <v>2778</v>
      </c>
      <c r="K46" t="s">
        <v>2926</v>
      </c>
      <c r="L46" t="s">
        <v>3081</v>
      </c>
      <c r="M46" t="s">
        <v>3247</v>
      </c>
      <c r="N46" t="s">
        <v>3378</v>
      </c>
      <c r="O46" t="s">
        <v>3523</v>
      </c>
      <c r="P46" t="s">
        <v>3677</v>
      </c>
      <c r="Q46" t="s">
        <v>3821</v>
      </c>
    </row>
    <row r="47" spans="1:17" x14ac:dyDescent="0.35">
      <c r="A47" s="1" t="s">
        <v>39</v>
      </c>
      <c r="B47" t="s">
        <v>266</v>
      </c>
      <c r="C47" t="s">
        <v>299</v>
      </c>
      <c r="D47" t="s">
        <v>1923</v>
      </c>
      <c r="E47" t="s">
        <v>267</v>
      </c>
      <c r="F47" t="s">
        <v>888</v>
      </c>
      <c r="G47" t="s">
        <v>269</v>
      </c>
      <c r="H47">
        <v>7.56</v>
      </c>
      <c r="I47" t="s">
        <v>349</v>
      </c>
      <c r="J47" t="s">
        <v>2045</v>
      </c>
      <c r="K47" t="s">
        <v>341</v>
      </c>
      <c r="L47" t="s">
        <v>326</v>
      </c>
      <c r="M47" t="s">
        <v>327</v>
      </c>
      <c r="N47" t="s">
        <v>251</v>
      </c>
      <c r="O47" t="s">
        <v>259</v>
      </c>
      <c r="P47" t="s">
        <v>3678</v>
      </c>
      <c r="Q47" t="s">
        <v>3806</v>
      </c>
    </row>
    <row r="48" spans="1:17" x14ac:dyDescent="0.35">
      <c r="A48" t="s">
        <v>40</v>
      </c>
      <c r="B48" t="s">
        <v>171</v>
      </c>
      <c r="C48" t="s">
        <v>300</v>
      </c>
      <c r="D48" t="s">
        <v>630</v>
      </c>
      <c r="E48" t="s">
        <v>1972</v>
      </c>
      <c r="F48" t="s">
        <v>655</v>
      </c>
      <c r="G48" t="s">
        <v>1972</v>
      </c>
      <c r="H48">
        <v>1.17</v>
      </c>
      <c r="I48" t="s">
        <v>350</v>
      </c>
      <c r="J48" t="s">
        <v>241</v>
      </c>
      <c r="K48" t="s">
        <v>220</v>
      </c>
      <c r="L48" t="s">
        <v>3082</v>
      </c>
      <c r="M48" t="s">
        <v>328</v>
      </c>
      <c r="N48" t="s">
        <v>3379</v>
      </c>
      <c r="O48" t="s">
        <v>260</v>
      </c>
      <c r="P48" t="s">
        <v>275</v>
      </c>
      <c r="Q48" t="s">
        <v>280</v>
      </c>
    </row>
    <row r="49" spans="1:17" x14ac:dyDescent="0.35">
      <c r="A49" t="s">
        <v>41</v>
      </c>
      <c r="B49" t="s">
        <v>172</v>
      </c>
      <c r="C49" t="s">
        <v>301</v>
      </c>
      <c r="D49" t="s">
        <v>1924</v>
      </c>
      <c r="E49" t="s">
        <v>1973</v>
      </c>
      <c r="F49" t="s">
        <v>2166</v>
      </c>
      <c r="G49" t="s">
        <v>2345</v>
      </c>
      <c r="H49">
        <v>121.21</v>
      </c>
      <c r="I49" t="s">
        <v>2626</v>
      </c>
      <c r="J49" t="s">
        <v>242</v>
      </c>
      <c r="K49" t="s">
        <v>2927</v>
      </c>
      <c r="L49" t="s">
        <v>3083</v>
      </c>
      <c r="M49" t="s">
        <v>3248</v>
      </c>
      <c r="N49" t="s">
        <v>3380</v>
      </c>
      <c r="O49" t="s">
        <v>3524</v>
      </c>
      <c r="P49" t="s">
        <v>3679</v>
      </c>
      <c r="Q49" t="s">
        <v>3822</v>
      </c>
    </row>
    <row r="50" spans="1:17" x14ac:dyDescent="0.35">
      <c r="A50" t="s">
        <v>42</v>
      </c>
      <c r="B50" t="s">
        <v>173</v>
      </c>
      <c r="C50" t="s">
        <v>302</v>
      </c>
      <c r="D50" t="s">
        <v>108</v>
      </c>
      <c r="E50" t="s">
        <v>108</v>
      </c>
      <c r="F50" t="s">
        <v>108</v>
      </c>
      <c r="G50" t="s">
        <v>108</v>
      </c>
      <c r="H50">
        <v>0</v>
      </c>
      <c r="I50" t="s">
        <v>108</v>
      </c>
      <c r="J50" t="s">
        <v>108</v>
      </c>
      <c r="K50" t="s">
        <v>108</v>
      </c>
      <c r="L50" t="s">
        <v>108</v>
      </c>
      <c r="M50" t="s">
        <v>108</v>
      </c>
      <c r="N50" t="s">
        <v>108</v>
      </c>
      <c r="O50" t="s">
        <v>108</v>
      </c>
      <c r="P50" t="s">
        <v>108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174</v>
      </c>
      <c r="C52" t="s">
        <v>303</v>
      </c>
      <c r="D52" t="s">
        <v>1925</v>
      </c>
      <c r="E52" t="s">
        <v>1974</v>
      </c>
      <c r="F52" t="s">
        <v>2167</v>
      </c>
      <c r="G52" t="s">
        <v>2346</v>
      </c>
      <c r="H52">
        <v>1.0210999999999999</v>
      </c>
      <c r="I52" t="s">
        <v>2627</v>
      </c>
      <c r="J52" t="s">
        <v>2779</v>
      </c>
      <c r="K52" t="s">
        <v>2928</v>
      </c>
      <c r="L52" t="s">
        <v>3084</v>
      </c>
      <c r="M52" t="s">
        <v>3249</v>
      </c>
      <c r="N52" t="s">
        <v>3381</v>
      </c>
      <c r="O52" t="s">
        <v>2398</v>
      </c>
      <c r="P52" t="s">
        <v>2790</v>
      </c>
      <c r="Q52" t="s">
        <v>281</v>
      </c>
    </row>
    <row r="53" spans="1:17" x14ac:dyDescent="0.35">
      <c r="A53" t="s">
        <v>45</v>
      </c>
      <c r="B53" t="s">
        <v>175</v>
      </c>
      <c r="C53" t="s">
        <v>304</v>
      </c>
      <c r="D53" t="s">
        <v>1926</v>
      </c>
      <c r="E53" t="s">
        <v>1975</v>
      </c>
      <c r="F53" t="s">
        <v>2168</v>
      </c>
      <c r="G53" t="s">
        <v>2347</v>
      </c>
      <c r="H53">
        <v>0.41</v>
      </c>
      <c r="I53" t="s">
        <v>2628</v>
      </c>
      <c r="J53" t="s">
        <v>2780</v>
      </c>
      <c r="K53" t="s">
        <v>2929</v>
      </c>
      <c r="L53" t="s">
        <v>3085</v>
      </c>
      <c r="M53" t="s">
        <v>3250</v>
      </c>
      <c r="N53" t="s">
        <v>3382</v>
      </c>
      <c r="O53" t="s">
        <v>3525</v>
      </c>
      <c r="P53" t="s">
        <v>3680</v>
      </c>
      <c r="Q53" t="s">
        <v>3823</v>
      </c>
    </row>
    <row r="54" spans="1:17" x14ac:dyDescent="0.35">
      <c r="A54" t="s">
        <v>46</v>
      </c>
      <c r="B54" t="s">
        <v>176</v>
      </c>
      <c r="C54" t="s">
        <v>305</v>
      </c>
      <c r="D54" t="s">
        <v>476</v>
      </c>
      <c r="E54" t="s">
        <v>1976</v>
      </c>
      <c r="F54" t="s">
        <v>2169</v>
      </c>
      <c r="G54" t="s">
        <v>2348</v>
      </c>
      <c r="H54">
        <v>0.64810000000000001</v>
      </c>
      <c r="I54" t="s">
        <v>2629</v>
      </c>
      <c r="J54" t="s">
        <v>2781</v>
      </c>
      <c r="K54" t="s">
        <v>2930</v>
      </c>
      <c r="L54" t="s">
        <v>3086</v>
      </c>
      <c r="M54" t="s">
        <v>3251</v>
      </c>
      <c r="N54" t="s">
        <v>3383</v>
      </c>
      <c r="O54" t="s">
        <v>261</v>
      </c>
      <c r="P54" t="s">
        <v>3681</v>
      </c>
      <c r="Q54" t="s">
        <v>3824</v>
      </c>
    </row>
    <row r="55" spans="1:17" x14ac:dyDescent="0.35">
      <c r="A55" t="s">
        <v>47</v>
      </c>
      <c r="B55" t="s">
        <v>177</v>
      </c>
      <c r="C55" t="s">
        <v>306</v>
      </c>
      <c r="D55" t="s">
        <v>1927</v>
      </c>
      <c r="E55" t="s">
        <v>1977</v>
      </c>
      <c r="F55" t="s">
        <v>2170</v>
      </c>
      <c r="G55" t="s">
        <v>2349</v>
      </c>
      <c r="H55">
        <v>0.40789999999999998</v>
      </c>
      <c r="I55" t="s">
        <v>2630</v>
      </c>
      <c r="J55" t="s">
        <v>211</v>
      </c>
      <c r="K55" t="s">
        <v>2931</v>
      </c>
      <c r="L55" t="s">
        <v>3087</v>
      </c>
      <c r="M55" t="s">
        <v>3252</v>
      </c>
      <c r="N55" t="s">
        <v>3384</v>
      </c>
      <c r="O55" t="s">
        <v>3526</v>
      </c>
      <c r="P55" t="s">
        <v>3682</v>
      </c>
      <c r="Q55" t="s">
        <v>3825</v>
      </c>
    </row>
    <row r="56" spans="1:17" x14ac:dyDescent="0.35">
      <c r="A56" s="2" t="s">
        <v>48</v>
      </c>
      <c r="B56" t="s">
        <v>162</v>
      </c>
      <c r="C56" t="s">
        <v>290</v>
      </c>
      <c r="D56" t="s">
        <v>1920</v>
      </c>
      <c r="E56" t="s">
        <v>1965</v>
      </c>
      <c r="F56" t="s">
        <v>2162</v>
      </c>
      <c r="G56" t="s">
        <v>2342</v>
      </c>
      <c r="H56">
        <v>0.61240000000000006</v>
      </c>
      <c r="I56" t="s">
        <v>2622</v>
      </c>
      <c r="J56" t="s">
        <v>2775</v>
      </c>
      <c r="K56" t="s">
        <v>2923</v>
      </c>
      <c r="L56" t="s">
        <v>1662</v>
      </c>
      <c r="M56" t="s">
        <v>3244</v>
      </c>
      <c r="N56" t="s">
        <v>3375</v>
      </c>
      <c r="O56" t="s">
        <v>3520</v>
      </c>
      <c r="P56" t="s">
        <v>3673</v>
      </c>
      <c r="Q56" t="s">
        <v>3818</v>
      </c>
    </row>
    <row r="57" spans="1:17" x14ac:dyDescent="0.35">
      <c r="A57" t="s">
        <v>49</v>
      </c>
      <c r="B57" t="s">
        <v>178</v>
      </c>
      <c r="C57" t="s">
        <v>307</v>
      </c>
      <c r="D57" t="s">
        <v>625</v>
      </c>
      <c r="E57" t="s">
        <v>215</v>
      </c>
      <c r="F57" t="s">
        <v>209</v>
      </c>
      <c r="G57" t="s">
        <v>228</v>
      </c>
      <c r="H57">
        <v>7.6</v>
      </c>
      <c r="I57" t="s">
        <v>2631</v>
      </c>
      <c r="J57" t="s">
        <v>243</v>
      </c>
      <c r="K57" t="s">
        <v>2932</v>
      </c>
      <c r="L57" t="s">
        <v>216</v>
      </c>
      <c r="M57" t="s">
        <v>2735</v>
      </c>
      <c r="N57" t="s">
        <v>216</v>
      </c>
      <c r="O57" t="s">
        <v>2087</v>
      </c>
      <c r="P57" t="s">
        <v>276</v>
      </c>
      <c r="Q57" t="s">
        <v>2736</v>
      </c>
    </row>
    <row r="58" spans="1:17" x14ac:dyDescent="0.35">
      <c r="A58" t="s">
        <v>50</v>
      </c>
      <c r="B58" t="s">
        <v>179</v>
      </c>
      <c r="C58" t="s">
        <v>308</v>
      </c>
      <c r="D58" t="s">
        <v>645</v>
      </c>
      <c r="E58" t="s">
        <v>216</v>
      </c>
      <c r="F58" t="s">
        <v>498</v>
      </c>
      <c r="G58" t="s">
        <v>2076</v>
      </c>
      <c r="H58">
        <v>1.57</v>
      </c>
      <c r="I58" t="s">
        <v>2632</v>
      </c>
      <c r="J58" t="s">
        <v>244</v>
      </c>
      <c r="K58" t="s">
        <v>2933</v>
      </c>
      <c r="L58" t="s">
        <v>360</v>
      </c>
      <c r="M58" t="s">
        <v>2456</v>
      </c>
      <c r="N58" t="s">
        <v>249</v>
      </c>
      <c r="O58" t="s">
        <v>216</v>
      </c>
      <c r="P58" t="s">
        <v>277</v>
      </c>
      <c r="Q58" t="s">
        <v>282</v>
      </c>
    </row>
    <row r="59" spans="1:17" x14ac:dyDescent="0.35">
      <c r="A59" t="s">
        <v>51</v>
      </c>
      <c r="B59" t="s">
        <v>180</v>
      </c>
      <c r="C59" t="s">
        <v>309</v>
      </c>
      <c r="D59" t="s">
        <v>252</v>
      </c>
      <c r="E59" t="s">
        <v>217</v>
      </c>
      <c r="F59" t="s">
        <v>1996</v>
      </c>
      <c r="G59" t="s">
        <v>229</v>
      </c>
      <c r="H59">
        <v>3.82</v>
      </c>
      <c r="I59" t="s">
        <v>2108</v>
      </c>
      <c r="J59" t="s">
        <v>2037</v>
      </c>
      <c r="K59" t="s">
        <v>342</v>
      </c>
      <c r="L59" t="s">
        <v>2361</v>
      </c>
      <c r="M59" t="s">
        <v>329</v>
      </c>
      <c r="N59" t="s">
        <v>252</v>
      </c>
      <c r="O59" t="s">
        <v>262</v>
      </c>
      <c r="P59" t="s">
        <v>3029</v>
      </c>
      <c r="Q59" t="s">
        <v>217</v>
      </c>
    </row>
    <row r="60" spans="1:17" x14ac:dyDescent="0.35">
      <c r="A60" t="s">
        <v>52</v>
      </c>
      <c r="B60" t="s">
        <v>181</v>
      </c>
      <c r="C60" t="s">
        <v>310</v>
      </c>
      <c r="D60" t="s">
        <v>1928</v>
      </c>
      <c r="E60" t="s">
        <v>218</v>
      </c>
      <c r="F60" t="s">
        <v>234</v>
      </c>
      <c r="G60" t="s">
        <v>216</v>
      </c>
      <c r="H60">
        <v>2.4300000000000002</v>
      </c>
      <c r="I60" t="s">
        <v>234</v>
      </c>
      <c r="J60" t="s">
        <v>108</v>
      </c>
      <c r="K60" t="s">
        <v>2934</v>
      </c>
      <c r="L60" t="s">
        <v>216</v>
      </c>
      <c r="M60" t="s">
        <v>330</v>
      </c>
      <c r="N60" t="s">
        <v>249</v>
      </c>
      <c r="O60" t="s">
        <v>263</v>
      </c>
      <c r="P60" t="s">
        <v>2278</v>
      </c>
      <c r="Q60" t="s">
        <v>249</v>
      </c>
    </row>
    <row r="61" spans="1:17" x14ac:dyDescent="0.35">
      <c r="A61" s="1" t="s">
        <v>53</v>
      </c>
      <c r="B61" t="s">
        <v>182</v>
      </c>
      <c r="C61" t="s">
        <v>311</v>
      </c>
      <c r="D61" t="s">
        <v>566</v>
      </c>
      <c r="E61" t="s">
        <v>1978</v>
      </c>
      <c r="F61" t="s">
        <v>415</v>
      </c>
      <c r="G61" t="s">
        <v>230</v>
      </c>
      <c r="H61">
        <v>3.66</v>
      </c>
      <c r="I61" t="s">
        <v>351</v>
      </c>
      <c r="J61" t="s">
        <v>2037</v>
      </c>
      <c r="K61" t="s">
        <v>343</v>
      </c>
      <c r="L61" t="s">
        <v>637</v>
      </c>
      <c r="M61" t="s">
        <v>331</v>
      </c>
      <c r="N61" t="s">
        <v>2525</v>
      </c>
      <c r="O61" t="s">
        <v>264</v>
      </c>
      <c r="P61" t="s">
        <v>231</v>
      </c>
      <c r="Q61" t="s">
        <v>2506</v>
      </c>
    </row>
    <row r="62" spans="1:17" x14ac:dyDescent="0.35">
      <c r="A62" t="s">
        <v>54</v>
      </c>
      <c r="B62" t="s">
        <v>183</v>
      </c>
      <c r="C62" t="s">
        <v>312</v>
      </c>
      <c r="D62" t="s">
        <v>1929</v>
      </c>
      <c r="E62" t="s">
        <v>1979</v>
      </c>
      <c r="F62" t="s">
        <v>2171</v>
      </c>
      <c r="G62" t="s">
        <v>2350</v>
      </c>
      <c r="H62">
        <v>13384.72</v>
      </c>
      <c r="I62" t="s">
        <v>2633</v>
      </c>
      <c r="J62" t="s">
        <v>2782</v>
      </c>
      <c r="K62" t="s">
        <v>2935</v>
      </c>
      <c r="L62" t="s">
        <v>3088</v>
      </c>
      <c r="M62" t="s">
        <v>3253</v>
      </c>
      <c r="N62" t="s">
        <v>3385</v>
      </c>
      <c r="O62" t="s">
        <v>3527</v>
      </c>
      <c r="P62" t="s">
        <v>3683</v>
      </c>
      <c r="Q62" t="s">
        <v>3826</v>
      </c>
    </row>
    <row r="63" spans="1:17" x14ac:dyDescent="0.35">
      <c r="A63" t="s">
        <v>55</v>
      </c>
      <c r="B63" t="s">
        <v>184</v>
      </c>
      <c r="C63" t="s">
        <v>313</v>
      </c>
      <c r="D63" t="s">
        <v>1930</v>
      </c>
      <c r="E63" t="s">
        <v>1980</v>
      </c>
      <c r="F63" t="s">
        <v>2172</v>
      </c>
      <c r="G63" t="s">
        <v>2351</v>
      </c>
      <c r="H63">
        <v>8076.41</v>
      </c>
      <c r="I63" t="s">
        <v>2634</v>
      </c>
      <c r="J63" t="s">
        <v>2783</v>
      </c>
      <c r="K63" t="s">
        <v>2936</v>
      </c>
      <c r="L63" t="s">
        <v>3089</v>
      </c>
      <c r="M63" t="s">
        <v>3254</v>
      </c>
      <c r="N63" t="s">
        <v>3386</v>
      </c>
      <c r="O63" t="s">
        <v>3528</v>
      </c>
      <c r="P63" t="s">
        <v>3684</v>
      </c>
      <c r="Q63" t="s">
        <v>3827</v>
      </c>
    </row>
    <row r="64" spans="1:17" x14ac:dyDescent="0.35">
      <c r="A64" t="s">
        <v>56</v>
      </c>
      <c r="B64" t="s">
        <v>185</v>
      </c>
      <c r="C64" t="s">
        <v>314</v>
      </c>
      <c r="D64" t="s">
        <v>1931</v>
      </c>
      <c r="E64" t="s">
        <v>1981</v>
      </c>
      <c r="F64" t="s">
        <v>2173</v>
      </c>
      <c r="G64" t="s">
        <v>2352</v>
      </c>
      <c r="H64">
        <v>8965.18</v>
      </c>
      <c r="I64" t="s">
        <v>2635</v>
      </c>
      <c r="J64" t="s">
        <v>2784</v>
      </c>
      <c r="K64" t="s">
        <v>2937</v>
      </c>
      <c r="L64" t="s">
        <v>3090</v>
      </c>
      <c r="M64" t="s">
        <v>3255</v>
      </c>
      <c r="N64" t="s">
        <v>3387</v>
      </c>
      <c r="O64" t="s">
        <v>3529</v>
      </c>
      <c r="P64" t="s">
        <v>3685</v>
      </c>
      <c r="Q64" t="s">
        <v>3828</v>
      </c>
    </row>
    <row r="65" spans="1:17" x14ac:dyDescent="0.35">
      <c r="A65" t="s">
        <v>57</v>
      </c>
      <c r="B65" t="s">
        <v>186</v>
      </c>
      <c r="C65" t="s">
        <v>315</v>
      </c>
      <c r="D65" t="s">
        <v>1932</v>
      </c>
      <c r="E65" t="s">
        <v>1982</v>
      </c>
      <c r="F65" t="s">
        <v>2174</v>
      </c>
      <c r="G65" t="s">
        <v>2353</v>
      </c>
      <c r="H65">
        <v>8699</v>
      </c>
      <c r="I65" t="s">
        <v>2636</v>
      </c>
      <c r="J65" t="s">
        <v>108</v>
      </c>
      <c r="K65" t="s">
        <v>2938</v>
      </c>
      <c r="L65" t="s">
        <v>3091</v>
      </c>
      <c r="M65" t="s">
        <v>3256</v>
      </c>
      <c r="N65" t="s">
        <v>3388</v>
      </c>
      <c r="O65" t="s">
        <v>3530</v>
      </c>
      <c r="P65" t="s">
        <v>3686</v>
      </c>
      <c r="Q65" t="s">
        <v>3829</v>
      </c>
    </row>
    <row r="66" spans="1:17" x14ac:dyDescent="0.35">
      <c r="A66" t="s">
        <v>58</v>
      </c>
      <c r="B66" t="s">
        <v>166</v>
      </c>
      <c r="C66" t="s">
        <v>294</v>
      </c>
      <c r="D66" t="s">
        <v>1922</v>
      </c>
      <c r="E66" t="s">
        <v>1968</v>
      </c>
      <c r="F66" t="s">
        <v>2164</v>
      </c>
      <c r="G66" t="s">
        <v>2344</v>
      </c>
      <c r="H66">
        <v>9201.93</v>
      </c>
      <c r="I66" t="s">
        <v>2624</v>
      </c>
      <c r="J66" t="s">
        <v>2777</v>
      </c>
      <c r="K66" t="s">
        <v>2925</v>
      </c>
      <c r="L66" t="s">
        <v>3080</v>
      </c>
      <c r="M66" t="s">
        <v>3246</v>
      </c>
      <c r="N66" t="s">
        <v>3377</v>
      </c>
      <c r="O66" t="s">
        <v>3522</v>
      </c>
      <c r="P66" t="s">
        <v>3675</v>
      </c>
      <c r="Q66" t="s">
        <v>3820</v>
      </c>
    </row>
    <row r="67" spans="1:17" x14ac:dyDescent="0.35">
      <c r="A67" t="s">
        <v>59</v>
      </c>
      <c r="B67" t="s">
        <v>187</v>
      </c>
      <c r="C67" t="s">
        <v>195</v>
      </c>
      <c r="D67" t="s">
        <v>108</v>
      </c>
      <c r="E67" t="s">
        <v>108</v>
      </c>
      <c r="F67" t="s">
        <v>108</v>
      </c>
      <c r="G67" t="s">
        <v>108</v>
      </c>
      <c r="H67">
        <v>0</v>
      </c>
      <c r="I67" t="s">
        <v>108</v>
      </c>
      <c r="J67" t="s">
        <v>108</v>
      </c>
      <c r="K67" t="s">
        <v>108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188</v>
      </c>
      <c r="C68" t="s">
        <v>316</v>
      </c>
      <c r="D68" t="s">
        <v>108</v>
      </c>
      <c r="E68" t="s">
        <v>108</v>
      </c>
      <c r="F68" t="s">
        <v>108</v>
      </c>
      <c r="G68" t="s">
        <v>108</v>
      </c>
      <c r="H68">
        <v>0</v>
      </c>
      <c r="I68" t="s">
        <v>108</v>
      </c>
      <c r="J68" t="s">
        <v>108</v>
      </c>
      <c r="K68" t="s">
        <v>108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189</v>
      </c>
      <c r="C69" t="s">
        <v>317</v>
      </c>
      <c r="D69" t="s">
        <v>108</v>
      </c>
      <c r="E69" t="s">
        <v>108</v>
      </c>
      <c r="F69" t="s">
        <v>108</v>
      </c>
      <c r="G69" t="s">
        <v>108</v>
      </c>
      <c r="H69">
        <v>0</v>
      </c>
      <c r="I69" t="s">
        <v>108</v>
      </c>
      <c r="J69" t="s">
        <v>108</v>
      </c>
      <c r="K69" t="s">
        <v>108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190</v>
      </c>
      <c r="C70" t="s">
        <v>318</v>
      </c>
      <c r="D70" t="s">
        <v>108</v>
      </c>
      <c r="E70" t="s">
        <v>108</v>
      </c>
      <c r="F70" t="s">
        <v>108</v>
      </c>
      <c r="G70" t="s">
        <v>108</v>
      </c>
      <c r="H70">
        <v>0</v>
      </c>
      <c r="I70" t="s">
        <v>108</v>
      </c>
      <c r="J70" t="s">
        <v>108</v>
      </c>
      <c r="K70" t="s">
        <v>108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191</v>
      </c>
      <c r="C71" t="s">
        <v>319</v>
      </c>
      <c r="D71" t="s">
        <v>108</v>
      </c>
      <c r="E71" t="s">
        <v>108</v>
      </c>
      <c r="F71" t="s">
        <v>108</v>
      </c>
      <c r="G71" t="s">
        <v>108</v>
      </c>
      <c r="H71">
        <v>0</v>
      </c>
      <c r="I71" t="s">
        <v>108</v>
      </c>
      <c r="J71" t="s">
        <v>108</v>
      </c>
      <c r="K71" t="s">
        <v>108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192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>
        <v>0</v>
      </c>
      <c r="I72" t="s">
        <v>108</v>
      </c>
      <c r="J72" t="s">
        <v>108</v>
      </c>
      <c r="K72" t="s">
        <v>108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193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>
        <v>0</v>
      </c>
      <c r="I73" t="s">
        <v>108</v>
      </c>
      <c r="J73" t="s">
        <v>108</v>
      </c>
      <c r="K73" t="s">
        <v>108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194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>
        <v>0</v>
      </c>
      <c r="I74" t="s">
        <v>108</v>
      </c>
      <c r="J74" t="s">
        <v>108</v>
      </c>
      <c r="K74" t="s">
        <v>108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193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>
        <v>0</v>
      </c>
      <c r="I75" t="s">
        <v>108</v>
      </c>
      <c r="J75" t="s">
        <v>108</v>
      </c>
      <c r="K75" t="s">
        <v>108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>
        <v>0</v>
      </c>
      <c r="I76" t="s">
        <v>108</v>
      </c>
      <c r="J76" t="s">
        <v>108</v>
      </c>
      <c r="K76" t="s">
        <v>108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196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>
        <v>0</v>
      </c>
      <c r="I78" t="s">
        <v>108</v>
      </c>
      <c r="J78" t="s">
        <v>108</v>
      </c>
      <c r="K78" t="s">
        <v>108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197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>
        <v>0</v>
      </c>
      <c r="I79" t="s">
        <v>211</v>
      </c>
      <c r="J79" t="s">
        <v>211</v>
      </c>
      <c r="K79" t="s">
        <v>211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>
        <v>0</v>
      </c>
      <c r="I80" t="s">
        <v>108</v>
      </c>
      <c r="J80" t="s">
        <v>108</v>
      </c>
      <c r="K80" t="s">
        <v>108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198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>
        <v>0</v>
      </c>
      <c r="I81" t="s">
        <v>211</v>
      </c>
      <c r="J81" t="s">
        <v>211</v>
      </c>
      <c r="K81" t="s">
        <v>211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199</v>
      </c>
      <c r="C82" t="s">
        <v>224</v>
      </c>
      <c r="D82" t="s">
        <v>680</v>
      </c>
      <c r="E82" t="s">
        <v>219</v>
      </c>
      <c r="F82" t="s">
        <v>235</v>
      </c>
      <c r="G82" t="s">
        <v>206</v>
      </c>
      <c r="H82">
        <v>0.09</v>
      </c>
      <c r="I82" t="s">
        <v>206</v>
      </c>
      <c r="J82" t="s">
        <v>2785</v>
      </c>
      <c r="K82" t="s">
        <v>295</v>
      </c>
      <c r="L82" t="s">
        <v>235</v>
      </c>
      <c r="M82" t="s">
        <v>219</v>
      </c>
      <c r="N82" t="s">
        <v>167</v>
      </c>
      <c r="O82" t="s">
        <v>206</v>
      </c>
      <c r="P82" t="s">
        <v>167</v>
      </c>
      <c r="Q82" t="s">
        <v>206</v>
      </c>
    </row>
    <row r="83" spans="1:17" x14ac:dyDescent="0.35">
      <c r="A83" s="1" t="s">
        <v>75</v>
      </c>
      <c r="B83" t="s">
        <v>200</v>
      </c>
      <c r="C83" t="s">
        <v>320</v>
      </c>
      <c r="D83" t="s">
        <v>1933</v>
      </c>
      <c r="E83" t="s">
        <v>1983</v>
      </c>
      <c r="F83" t="s">
        <v>2175</v>
      </c>
      <c r="G83" t="s">
        <v>2354</v>
      </c>
      <c r="H83">
        <v>0.73080000000000001</v>
      </c>
      <c r="I83" t="s">
        <v>2637</v>
      </c>
      <c r="J83" t="s">
        <v>2786</v>
      </c>
      <c r="K83" t="s">
        <v>2939</v>
      </c>
      <c r="L83" t="s">
        <v>3092</v>
      </c>
      <c r="M83" t="s">
        <v>3257</v>
      </c>
      <c r="N83" t="s">
        <v>253</v>
      </c>
      <c r="O83" t="s">
        <v>3531</v>
      </c>
      <c r="P83" t="s">
        <v>3687</v>
      </c>
      <c r="Q83" t="s">
        <v>3830</v>
      </c>
    </row>
    <row r="84" spans="1:17" x14ac:dyDescent="0.35">
      <c r="A84" t="s">
        <v>76</v>
      </c>
      <c r="B84" t="s">
        <v>201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>
        <v>0</v>
      </c>
      <c r="I84" t="s">
        <v>108</v>
      </c>
      <c r="J84" t="s">
        <v>108</v>
      </c>
      <c r="K84" t="s">
        <v>108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202</v>
      </c>
      <c r="C85" t="s">
        <v>321</v>
      </c>
      <c r="D85" t="s">
        <v>1934</v>
      </c>
      <c r="E85" t="s">
        <v>1984</v>
      </c>
      <c r="F85" t="s">
        <v>2176</v>
      </c>
      <c r="G85" t="s">
        <v>2355</v>
      </c>
      <c r="H85">
        <v>8400.94</v>
      </c>
      <c r="I85" t="s">
        <v>2638</v>
      </c>
      <c r="J85" t="s">
        <v>2787</v>
      </c>
      <c r="K85" t="s">
        <v>2940</v>
      </c>
      <c r="L85" t="s">
        <v>3093</v>
      </c>
      <c r="M85" t="s">
        <v>3258</v>
      </c>
      <c r="N85" t="s">
        <v>3389</v>
      </c>
      <c r="O85" t="s">
        <v>3532</v>
      </c>
      <c r="P85" t="s">
        <v>3688</v>
      </c>
      <c r="Q85" t="s">
        <v>3831</v>
      </c>
    </row>
    <row r="86" spans="1:17" x14ac:dyDescent="0.35">
      <c r="A86" t="s">
        <v>78</v>
      </c>
      <c r="B86" t="s">
        <v>203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>
        <v>0</v>
      </c>
      <c r="I86" t="s">
        <v>108</v>
      </c>
      <c r="J86" t="s">
        <v>108</v>
      </c>
      <c r="K86" t="s">
        <v>108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 t="s">
        <v>108</v>
      </c>
    </row>
    <row r="87" spans="1:17" x14ac:dyDescent="0.35">
      <c r="B87" s="29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140</v>
      </c>
    </row>
    <row r="2" spans="1:17" x14ac:dyDescent="0.35">
      <c r="A2" t="s">
        <v>1587</v>
      </c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2988</v>
      </c>
      <c r="C4" s="19">
        <v>808</v>
      </c>
      <c r="D4" s="19">
        <v>204</v>
      </c>
      <c r="E4" s="20">
        <v>146</v>
      </c>
      <c r="F4" s="20">
        <v>152</v>
      </c>
      <c r="G4" s="20">
        <v>109</v>
      </c>
      <c r="H4" s="20">
        <v>337</v>
      </c>
      <c r="I4" s="20">
        <v>86</v>
      </c>
      <c r="J4" s="20">
        <v>165</v>
      </c>
      <c r="K4" s="20">
        <v>211</v>
      </c>
      <c r="L4" s="20">
        <v>197</v>
      </c>
      <c r="M4" s="20">
        <v>267</v>
      </c>
      <c r="N4" s="20">
        <v>67</v>
      </c>
      <c r="O4" s="20">
        <v>205</v>
      </c>
      <c r="P4" s="20">
        <v>92</v>
      </c>
      <c r="Q4" s="20">
        <v>69</v>
      </c>
    </row>
    <row r="5" spans="1:17" x14ac:dyDescent="0.35">
      <c r="A5" s="16" t="s">
        <v>110</v>
      </c>
      <c r="B5" s="19"/>
      <c r="C5" s="19"/>
      <c r="D5" s="19">
        <v>1</v>
      </c>
      <c r="E5" s="19"/>
      <c r="F5" s="19"/>
      <c r="G5" s="19"/>
      <c r="H5" s="19"/>
      <c r="I5" s="19"/>
      <c r="J5" s="19"/>
      <c r="K5" s="19">
        <v>1</v>
      </c>
      <c r="L5" s="19">
        <v>1</v>
      </c>
      <c r="M5" s="19"/>
      <c r="N5" s="19"/>
      <c r="O5" s="19">
        <v>1</v>
      </c>
      <c r="P5" s="19"/>
      <c r="Q5" s="19"/>
    </row>
    <row r="6" spans="1:17" x14ac:dyDescent="0.35">
      <c r="A6" s="16" t="s">
        <v>111</v>
      </c>
      <c r="B6" s="19">
        <v>4</v>
      </c>
      <c r="C6" s="19"/>
      <c r="D6" s="20">
        <v>1</v>
      </c>
      <c r="E6" s="19"/>
      <c r="F6" s="20"/>
      <c r="G6" s="19"/>
      <c r="H6" s="20"/>
      <c r="I6" s="20">
        <v>3</v>
      </c>
      <c r="J6" s="20">
        <v>1</v>
      </c>
      <c r="K6" s="20">
        <v>1</v>
      </c>
      <c r="L6" s="20"/>
      <c r="M6" s="20"/>
      <c r="N6" s="19"/>
      <c r="O6" s="20"/>
      <c r="P6" s="20"/>
      <c r="Q6" s="19"/>
    </row>
    <row r="7" spans="1:17" x14ac:dyDescent="0.35">
      <c r="A7" s="16" t="s">
        <v>112</v>
      </c>
      <c r="B7" s="20">
        <v>2</v>
      </c>
      <c r="C7" s="20">
        <v>114</v>
      </c>
      <c r="D7" s="20">
        <v>1</v>
      </c>
      <c r="E7" s="20">
        <v>1</v>
      </c>
      <c r="F7" s="19"/>
      <c r="G7" s="19"/>
      <c r="H7" s="20">
        <v>3</v>
      </c>
      <c r="I7" s="20">
        <v>1</v>
      </c>
      <c r="J7" s="19"/>
      <c r="K7" s="20">
        <v>1</v>
      </c>
      <c r="L7" s="20">
        <v>1</v>
      </c>
      <c r="M7" s="20">
        <v>3</v>
      </c>
      <c r="N7" s="20">
        <v>4</v>
      </c>
      <c r="O7" s="20">
        <v>5</v>
      </c>
      <c r="P7" s="20">
        <v>25</v>
      </c>
      <c r="Q7" s="20">
        <v>2</v>
      </c>
    </row>
    <row r="8" spans="1:17" x14ac:dyDescent="0.35">
      <c r="A8" s="33" t="s">
        <v>114</v>
      </c>
      <c r="B8" s="20">
        <v>15816</v>
      </c>
      <c r="C8" s="20">
        <v>4191</v>
      </c>
      <c r="D8" s="20">
        <v>637</v>
      </c>
      <c r="E8" s="20">
        <v>561</v>
      </c>
      <c r="F8" s="20">
        <v>435</v>
      </c>
      <c r="G8" s="20">
        <v>353</v>
      </c>
      <c r="H8" s="20">
        <v>1111</v>
      </c>
      <c r="I8" s="20">
        <v>256</v>
      </c>
      <c r="J8" s="20">
        <v>530</v>
      </c>
      <c r="K8" s="20">
        <v>772</v>
      </c>
      <c r="L8" s="20">
        <v>621</v>
      </c>
      <c r="M8" s="20">
        <v>821</v>
      </c>
      <c r="N8" s="20">
        <v>157</v>
      </c>
      <c r="O8" s="20">
        <v>871</v>
      </c>
      <c r="P8" s="20">
        <v>333</v>
      </c>
      <c r="Q8" s="20">
        <v>274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1085</v>
      </c>
      <c r="C10" t="s">
        <v>351</v>
      </c>
      <c r="D10" t="s">
        <v>979</v>
      </c>
      <c r="E10" t="s">
        <v>108</v>
      </c>
      <c r="F10" t="s">
        <v>225</v>
      </c>
      <c r="G10" t="s">
        <v>2473</v>
      </c>
      <c r="H10" t="s">
        <v>364</v>
      </c>
      <c r="I10" t="s">
        <v>108</v>
      </c>
      <c r="J10" t="s">
        <v>248</v>
      </c>
      <c r="K10" t="s">
        <v>2462</v>
      </c>
      <c r="L10" t="s">
        <v>2107</v>
      </c>
      <c r="M10" t="s">
        <v>208</v>
      </c>
      <c r="N10" t="s">
        <v>108</v>
      </c>
      <c r="O10" t="s">
        <v>645</v>
      </c>
      <c r="P10" t="s">
        <v>484</v>
      </c>
      <c r="Q10" t="s">
        <v>108</v>
      </c>
    </row>
    <row r="11" spans="1:17" x14ac:dyDescent="0.35">
      <c r="A11" t="s">
        <v>3</v>
      </c>
      <c r="B11" t="s">
        <v>1045</v>
      </c>
      <c r="C11" t="s">
        <v>108</v>
      </c>
      <c r="D11" t="s">
        <v>108</v>
      </c>
      <c r="E11" t="s">
        <v>108</v>
      </c>
      <c r="F11" t="s">
        <v>108</v>
      </c>
      <c r="G11" t="s">
        <v>108</v>
      </c>
      <c r="H11" t="s">
        <v>108</v>
      </c>
      <c r="I11" t="s">
        <v>108</v>
      </c>
      <c r="J11" t="s">
        <v>108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1180</v>
      </c>
      <c r="C12" t="s">
        <v>1136</v>
      </c>
      <c r="D12" t="s">
        <v>108</v>
      </c>
      <c r="E12" t="s">
        <v>108</v>
      </c>
      <c r="F12" t="s">
        <v>337</v>
      </c>
      <c r="G12" t="s">
        <v>108</v>
      </c>
      <c r="H12" t="s">
        <v>279</v>
      </c>
      <c r="I12" t="s">
        <v>108</v>
      </c>
      <c r="J12" t="s">
        <v>108</v>
      </c>
      <c r="K12" t="s">
        <v>108</v>
      </c>
      <c r="L12" t="s">
        <v>108</v>
      </c>
      <c r="M12" t="s">
        <v>204</v>
      </c>
      <c r="N12" t="s">
        <v>108</v>
      </c>
      <c r="O12" t="s">
        <v>204</v>
      </c>
      <c r="P12" t="s">
        <v>195</v>
      </c>
      <c r="Q12" t="s">
        <v>108</v>
      </c>
    </row>
    <row r="13" spans="1:17" x14ac:dyDescent="0.35">
      <c r="A13" t="s">
        <v>5</v>
      </c>
      <c r="B13" t="s">
        <v>279</v>
      </c>
      <c r="C13" t="s">
        <v>547</v>
      </c>
      <c r="D13" t="s">
        <v>108</v>
      </c>
      <c r="E13" t="s">
        <v>108</v>
      </c>
      <c r="F13" t="s">
        <v>108</v>
      </c>
      <c r="G13" t="s">
        <v>108</v>
      </c>
      <c r="H13" t="s">
        <v>108</v>
      </c>
      <c r="I13" t="s">
        <v>108</v>
      </c>
      <c r="J13" t="s">
        <v>210</v>
      </c>
      <c r="K13" t="s">
        <v>108</v>
      </c>
      <c r="L13" t="s">
        <v>108</v>
      </c>
      <c r="M13" t="s">
        <v>108</v>
      </c>
      <c r="N13" t="s">
        <v>108</v>
      </c>
      <c r="O13" t="s">
        <v>108</v>
      </c>
      <c r="P13" t="s">
        <v>108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 t="s">
        <v>108</v>
      </c>
      <c r="I14" t="s">
        <v>108</v>
      </c>
      <c r="J14" t="s">
        <v>108</v>
      </c>
      <c r="K14" t="s">
        <v>108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108</v>
      </c>
      <c r="C15" t="s">
        <v>195</v>
      </c>
      <c r="D15" t="s">
        <v>108</v>
      </c>
      <c r="E15" t="s">
        <v>108</v>
      </c>
      <c r="F15" t="s">
        <v>108</v>
      </c>
      <c r="G15" t="s">
        <v>108</v>
      </c>
      <c r="H15" t="s">
        <v>270</v>
      </c>
      <c r="I15" t="s">
        <v>108</v>
      </c>
      <c r="J15" t="s">
        <v>108</v>
      </c>
      <c r="K15" t="s">
        <v>108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277</v>
      </c>
      <c r="C16" t="s">
        <v>108</v>
      </c>
      <c r="D16" t="s">
        <v>108</v>
      </c>
      <c r="E16" t="s">
        <v>108</v>
      </c>
      <c r="F16" t="s">
        <v>108</v>
      </c>
      <c r="G16" t="s">
        <v>108</v>
      </c>
      <c r="H16" t="s">
        <v>108</v>
      </c>
      <c r="I16" t="s">
        <v>108</v>
      </c>
      <c r="J16" t="s">
        <v>108</v>
      </c>
      <c r="K16" t="s">
        <v>108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569</v>
      </c>
      <c r="C17" t="s">
        <v>624</v>
      </c>
      <c r="D17" t="s">
        <v>465</v>
      </c>
      <c r="E17" t="s">
        <v>512</v>
      </c>
      <c r="F17" t="s">
        <v>605</v>
      </c>
      <c r="G17" t="s">
        <v>579</v>
      </c>
      <c r="H17" t="s">
        <v>2565</v>
      </c>
      <c r="I17" t="s">
        <v>344</v>
      </c>
      <c r="J17" t="s">
        <v>2233</v>
      </c>
      <c r="K17" t="s">
        <v>625</v>
      </c>
      <c r="L17" t="s">
        <v>2071</v>
      </c>
      <c r="M17" t="s">
        <v>2986</v>
      </c>
      <c r="N17" t="s">
        <v>1161</v>
      </c>
      <c r="O17" t="s">
        <v>3652</v>
      </c>
      <c r="P17" t="s">
        <v>533</v>
      </c>
      <c r="Q17" t="s">
        <v>3939</v>
      </c>
    </row>
    <row r="18" spans="1:17" x14ac:dyDescent="0.35">
      <c r="A18" t="s">
        <v>10</v>
      </c>
      <c r="B18" t="s">
        <v>719</v>
      </c>
      <c r="C18" t="s">
        <v>1137</v>
      </c>
      <c r="D18" t="s">
        <v>204</v>
      </c>
      <c r="E18" t="s">
        <v>108</v>
      </c>
      <c r="F18" t="s">
        <v>108</v>
      </c>
      <c r="G18" t="s">
        <v>108</v>
      </c>
      <c r="H18" t="s">
        <v>213</v>
      </c>
      <c r="I18" t="s">
        <v>108</v>
      </c>
      <c r="J18" t="s">
        <v>108</v>
      </c>
      <c r="K18" t="s">
        <v>108</v>
      </c>
      <c r="L18" t="s">
        <v>108</v>
      </c>
      <c r="M18" t="s">
        <v>108</v>
      </c>
      <c r="N18" t="s">
        <v>108</v>
      </c>
      <c r="O18" t="s">
        <v>3653</v>
      </c>
      <c r="P18" t="s">
        <v>108</v>
      </c>
      <c r="Q18" t="s">
        <v>108</v>
      </c>
    </row>
    <row r="19" spans="1:17" x14ac:dyDescent="0.35">
      <c r="A19" t="s">
        <v>11</v>
      </c>
      <c r="B19" t="s">
        <v>151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 t="s">
        <v>108</v>
      </c>
      <c r="I19" t="s">
        <v>108</v>
      </c>
      <c r="J19" t="s">
        <v>108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1076</v>
      </c>
      <c r="C20" t="s">
        <v>1138</v>
      </c>
      <c r="D20" t="s">
        <v>108</v>
      </c>
      <c r="E20" t="s">
        <v>108</v>
      </c>
      <c r="F20" t="s">
        <v>108</v>
      </c>
      <c r="G20" t="s">
        <v>108</v>
      </c>
      <c r="H20" t="s">
        <v>108</v>
      </c>
      <c r="I20" t="s">
        <v>108</v>
      </c>
      <c r="J20" t="s">
        <v>108</v>
      </c>
      <c r="K20" t="s">
        <v>108</v>
      </c>
      <c r="L20" t="s">
        <v>108</v>
      </c>
      <c r="M20" t="s">
        <v>108</v>
      </c>
      <c r="N20" t="s">
        <v>108</v>
      </c>
      <c r="O20" t="s">
        <v>561</v>
      </c>
      <c r="P20" t="s">
        <v>108</v>
      </c>
      <c r="Q20" t="s">
        <v>108</v>
      </c>
    </row>
    <row r="21" spans="1:17" x14ac:dyDescent="0.35">
      <c r="A21" t="s">
        <v>13</v>
      </c>
      <c r="B21" t="s">
        <v>1181</v>
      </c>
      <c r="C21" t="s">
        <v>450</v>
      </c>
      <c r="D21" t="s">
        <v>108</v>
      </c>
      <c r="E21" t="s">
        <v>108</v>
      </c>
      <c r="F21" t="s">
        <v>108</v>
      </c>
      <c r="G21" t="s">
        <v>108</v>
      </c>
      <c r="H21" t="s">
        <v>108</v>
      </c>
      <c r="I21" t="s">
        <v>108</v>
      </c>
      <c r="J21" t="s">
        <v>108</v>
      </c>
      <c r="K21" t="s">
        <v>108</v>
      </c>
      <c r="L21" t="s">
        <v>108</v>
      </c>
      <c r="M21" t="s">
        <v>108</v>
      </c>
      <c r="N21" t="s">
        <v>108</v>
      </c>
      <c r="O21" t="s">
        <v>108</v>
      </c>
      <c r="P21" t="s">
        <v>270</v>
      </c>
      <c r="Q21" t="s">
        <v>108</v>
      </c>
    </row>
    <row r="22" spans="1:17" x14ac:dyDescent="0.35">
      <c r="A22" t="s">
        <v>14</v>
      </c>
      <c r="B22" t="s">
        <v>509</v>
      </c>
      <c r="C22" t="s">
        <v>205</v>
      </c>
      <c r="D22" t="s">
        <v>205</v>
      </c>
      <c r="E22" t="s">
        <v>205</v>
      </c>
      <c r="F22" t="s">
        <v>205</v>
      </c>
      <c r="G22" t="s">
        <v>205</v>
      </c>
      <c r="H22" t="s">
        <v>205</v>
      </c>
      <c r="I22" t="s">
        <v>205</v>
      </c>
      <c r="J22" t="s">
        <v>205</v>
      </c>
      <c r="K22" t="s">
        <v>205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1182</v>
      </c>
      <c r="C23" t="s">
        <v>1139</v>
      </c>
      <c r="D23" t="s">
        <v>1945</v>
      </c>
      <c r="E23" t="s">
        <v>2141</v>
      </c>
      <c r="F23" t="s">
        <v>2323</v>
      </c>
      <c r="G23" t="s">
        <v>2474</v>
      </c>
      <c r="H23" t="s">
        <v>2604</v>
      </c>
      <c r="I23" t="s">
        <v>1738</v>
      </c>
      <c r="J23" t="s">
        <v>494</v>
      </c>
      <c r="K23" t="s">
        <v>3062</v>
      </c>
      <c r="L23" t="s">
        <v>3225</v>
      </c>
      <c r="M23" t="s">
        <v>3358</v>
      </c>
      <c r="N23" t="s">
        <v>3504</v>
      </c>
      <c r="O23" t="s">
        <v>3654</v>
      </c>
      <c r="P23" t="s">
        <v>1138</v>
      </c>
      <c r="Q23" t="s">
        <v>3940</v>
      </c>
    </row>
    <row r="24" spans="1:17" x14ac:dyDescent="0.35">
      <c r="A24" t="s">
        <v>16</v>
      </c>
      <c r="B24" t="s">
        <v>343</v>
      </c>
      <c r="C24" t="s">
        <v>905</v>
      </c>
      <c r="D24" t="s">
        <v>465</v>
      </c>
      <c r="E24" t="s">
        <v>1159</v>
      </c>
      <c r="F24" t="s">
        <v>215</v>
      </c>
      <c r="G24" t="s">
        <v>2475</v>
      </c>
      <c r="H24" t="s">
        <v>625</v>
      </c>
      <c r="I24" t="s">
        <v>344</v>
      </c>
      <c r="J24" t="s">
        <v>2891</v>
      </c>
      <c r="K24" t="s">
        <v>2077</v>
      </c>
      <c r="L24" t="s">
        <v>1068</v>
      </c>
      <c r="M24" t="s">
        <v>971</v>
      </c>
      <c r="N24" t="s">
        <v>2699</v>
      </c>
      <c r="O24" t="s">
        <v>297</v>
      </c>
      <c r="P24" t="s">
        <v>484</v>
      </c>
      <c r="Q24" t="s">
        <v>828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 t="s">
        <v>108</v>
      </c>
      <c r="I28" t="s">
        <v>108</v>
      </c>
      <c r="J28" t="s">
        <v>108</v>
      </c>
      <c r="K28" t="s">
        <v>108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274</v>
      </c>
      <c r="C29" t="s">
        <v>1140</v>
      </c>
      <c r="D29" t="s">
        <v>108</v>
      </c>
      <c r="E29" t="s">
        <v>108</v>
      </c>
      <c r="F29" t="s">
        <v>108</v>
      </c>
      <c r="G29" t="s">
        <v>108</v>
      </c>
      <c r="H29" t="s">
        <v>108</v>
      </c>
      <c r="I29" t="s">
        <v>108</v>
      </c>
      <c r="J29" t="s">
        <v>108</v>
      </c>
      <c r="K29" t="s">
        <v>108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608</v>
      </c>
      <c r="C30" t="s">
        <v>108</v>
      </c>
      <c r="D30" t="s">
        <v>108</v>
      </c>
      <c r="E30" t="s">
        <v>108</v>
      </c>
      <c r="F30" t="s">
        <v>108</v>
      </c>
      <c r="G30" t="s">
        <v>108</v>
      </c>
      <c r="H30" t="s">
        <v>108</v>
      </c>
      <c r="I30" t="s">
        <v>108</v>
      </c>
      <c r="J30" t="s">
        <v>108</v>
      </c>
      <c r="K30" t="s">
        <v>108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274</v>
      </c>
      <c r="C31" t="s">
        <v>1141</v>
      </c>
      <c r="D31" t="s">
        <v>108</v>
      </c>
      <c r="E31" t="s">
        <v>108</v>
      </c>
      <c r="F31" t="s">
        <v>108</v>
      </c>
      <c r="G31" t="s">
        <v>108</v>
      </c>
      <c r="H31" t="s">
        <v>1066</v>
      </c>
      <c r="I31" t="s">
        <v>108</v>
      </c>
      <c r="J31" t="s">
        <v>108</v>
      </c>
      <c r="K31" t="s">
        <v>108</v>
      </c>
      <c r="L31" t="s">
        <v>108</v>
      </c>
      <c r="M31" t="s">
        <v>948</v>
      </c>
      <c r="N31" t="s">
        <v>108</v>
      </c>
      <c r="O31" t="s">
        <v>108</v>
      </c>
      <c r="P31" t="s">
        <v>108</v>
      </c>
      <c r="Q31" t="s">
        <v>108</v>
      </c>
    </row>
    <row r="32" spans="1:17" x14ac:dyDescent="0.35">
      <c r="A32" t="s">
        <v>24</v>
      </c>
      <c r="B32" t="s">
        <v>913</v>
      </c>
      <c r="C32" t="s">
        <v>804</v>
      </c>
      <c r="D32" t="s">
        <v>108</v>
      </c>
      <c r="E32" t="s">
        <v>108</v>
      </c>
      <c r="F32" t="s">
        <v>108</v>
      </c>
      <c r="G32" t="s">
        <v>108</v>
      </c>
      <c r="H32" t="s">
        <v>638</v>
      </c>
      <c r="I32" t="s">
        <v>108</v>
      </c>
      <c r="J32" t="s">
        <v>337</v>
      </c>
      <c r="K32" t="s">
        <v>2234</v>
      </c>
      <c r="L32" t="s">
        <v>204</v>
      </c>
      <c r="M32" t="s">
        <v>159</v>
      </c>
      <c r="N32" t="s">
        <v>108</v>
      </c>
      <c r="O32" t="s">
        <v>561</v>
      </c>
      <c r="P32" t="s">
        <v>108</v>
      </c>
      <c r="Q32" t="s">
        <v>108</v>
      </c>
    </row>
    <row r="33" spans="1:17" x14ac:dyDescent="0.35">
      <c r="A33" t="s">
        <v>25</v>
      </c>
      <c r="B33" t="s">
        <v>1183</v>
      </c>
      <c r="C33" t="s">
        <v>1142</v>
      </c>
      <c r="D33" t="s">
        <v>108</v>
      </c>
      <c r="E33" t="s">
        <v>108</v>
      </c>
      <c r="F33" t="s">
        <v>108</v>
      </c>
      <c r="G33" t="s">
        <v>108</v>
      </c>
      <c r="H33" t="s">
        <v>108</v>
      </c>
      <c r="I33" t="s">
        <v>108</v>
      </c>
      <c r="J33" t="s">
        <v>108</v>
      </c>
      <c r="K33" t="s">
        <v>108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108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 t="s">
        <v>108</v>
      </c>
      <c r="I34" t="s">
        <v>108</v>
      </c>
      <c r="J34" t="s">
        <v>108</v>
      </c>
      <c r="K34" t="s">
        <v>108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1869</v>
      </c>
      <c r="C36" t="s">
        <v>1910</v>
      </c>
      <c r="D36" t="s">
        <v>1946</v>
      </c>
      <c r="E36" t="s">
        <v>2142</v>
      </c>
      <c r="F36" t="s">
        <v>2324</v>
      </c>
      <c r="G36" t="s">
        <v>2476</v>
      </c>
      <c r="H36" t="s">
        <v>2167</v>
      </c>
      <c r="I36" t="s">
        <v>2758</v>
      </c>
      <c r="J36" t="s">
        <v>2892</v>
      </c>
      <c r="K36" t="s">
        <v>3063</v>
      </c>
      <c r="L36" t="s">
        <v>3226</v>
      </c>
      <c r="M36" t="s">
        <v>3359</v>
      </c>
      <c r="N36" t="s">
        <v>3505</v>
      </c>
      <c r="O36" t="s">
        <v>3655</v>
      </c>
      <c r="P36" t="s">
        <v>2846</v>
      </c>
      <c r="Q36" t="s">
        <v>3941</v>
      </c>
    </row>
    <row r="37" spans="1:17" x14ac:dyDescent="0.35">
      <c r="A37" s="1" t="s">
        <v>29</v>
      </c>
      <c r="B37" t="s">
        <v>1870</v>
      </c>
      <c r="C37" t="s">
        <v>1911</v>
      </c>
      <c r="D37" t="s">
        <v>1947</v>
      </c>
      <c r="E37" t="s">
        <v>2143</v>
      </c>
      <c r="F37" t="s">
        <v>2325</v>
      </c>
      <c r="G37" t="s">
        <v>2477</v>
      </c>
      <c r="H37" t="s">
        <v>2605</v>
      </c>
      <c r="I37" t="s">
        <v>2759</v>
      </c>
      <c r="J37" t="s">
        <v>2893</v>
      </c>
      <c r="K37" t="s">
        <v>3064</v>
      </c>
      <c r="L37" t="s">
        <v>3227</v>
      </c>
      <c r="M37" t="s">
        <v>3360</v>
      </c>
      <c r="N37" t="s">
        <v>3506</v>
      </c>
      <c r="O37" t="s">
        <v>3656</v>
      </c>
      <c r="P37" t="s">
        <v>2847</v>
      </c>
      <c r="Q37" t="s">
        <v>3942</v>
      </c>
    </row>
    <row r="38" spans="1:17" x14ac:dyDescent="0.35">
      <c r="A38" t="s">
        <v>30</v>
      </c>
      <c r="B38" t="s">
        <v>1871</v>
      </c>
      <c r="C38" t="s">
        <v>1912</v>
      </c>
      <c r="D38" t="s">
        <v>1948</v>
      </c>
      <c r="E38" t="s">
        <v>2144</v>
      </c>
      <c r="F38" t="s">
        <v>2326</v>
      </c>
      <c r="G38" t="s">
        <v>2478</v>
      </c>
      <c r="H38" t="s">
        <v>669</v>
      </c>
      <c r="I38" t="s">
        <v>2439</v>
      </c>
      <c r="J38" t="s">
        <v>2894</v>
      </c>
      <c r="K38" t="s">
        <v>561</v>
      </c>
      <c r="L38" t="s">
        <v>3228</v>
      </c>
      <c r="M38" t="s">
        <v>3361</v>
      </c>
      <c r="N38" t="s">
        <v>479</v>
      </c>
      <c r="O38" t="s">
        <v>3657</v>
      </c>
      <c r="P38" t="s">
        <v>3803</v>
      </c>
      <c r="Q38" t="s">
        <v>1138</v>
      </c>
    </row>
    <row r="39" spans="1:17" x14ac:dyDescent="0.35">
      <c r="A39" t="s">
        <v>31</v>
      </c>
      <c r="B39" t="s">
        <v>723</v>
      </c>
      <c r="C39" t="s">
        <v>985</v>
      </c>
      <c r="D39" t="s">
        <v>193</v>
      </c>
      <c r="E39" t="s">
        <v>108</v>
      </c>
      <c r="F39" t="s">
        <v>278</v>
      </c>
      <c r="G39" t="s">
        <v>466</v>
      </c>
      <c r="H39" t="s">
        <v>2029</v>
      </c>
      <c r="I39" t="s">
        <v>108</v>
      </c>
      <c r="J39" t="s">
        <v>108</v>
      </c>
      <c r="K39" t="s">
        <v>284</v>
      </c>
      <c r="L39" t="s">
        <v>284</v>
      </c>
      <c r="M39" t="s">
        <v>108</v>
      </c>
      <c r="N39" t="s">
        <v>108</v>
      </c>
      <c r="O39" t="s">
        <v>345</v>
      </c>
      <c r="P39" t="s">
        <v>347</v>
      </c>
      <c r="Q39" t="s">
        <v>108</v>
      </c>
    </row>
    <row r="40" spans="1:17" x14ac:dyDescent="0.35">
      <c r="A40" s="1" t="s">
        <v>32</v>
      </c>
      <c r="B40" t="s">
        <v>1872</v>
      </c>
      <c r="C40" t="s">
        <v>1913</v>
      </c>
      <c r="D40" t="s">
        <v>1949</v>
      </c>
      <c r="E40" t="s">
        <v>2145</v>
      </c>
      <c r="F40" t="s">
        <v>2327</v>
      </c>
      <c r="G40" t="s">
        <v>2479</v>
      </c>
      <c r="H40" t="s">
        <v>2606</v>
      </c>
      <c r="I40" t="s">
        <v>2760</v>
      </c>
      <c r="J40" t="s">
        <v>2895</v>
      </c>
      <c r="K40" t="s">
        <v>3065</v>
      </c>
      <c r="L40" t="s">
        <v>3229</v>
      </c>
      <c r="M40" t="s">
        <v>3362</v>
      </c>
      <c r="N40" t="s">
        <v>3507</v>
      </c>
      <c r="O40" t="s">
        <v>3658</v>
      </c>
      <c r="P40" t="s">
        <v>3804</v>
      </c>
      <c r="Q40" t="s">
        <v>3943</v>
      </c>
    </row>
    <row r="41" spans="1:17" x14ac:dyDescent="0.35">
      <c r="A41" s="1" t="s">
        <v>33</v>
      </c>
      <c r="B41" t="s">
        <v>680</v>
      </c>
      <c r="C41" t="s">
        <v>219</v>
      </c>
      <c r="D41" t="s">
        <v>108</v>
      </c>
      <c r="E41" t="s">
        <v>232</v>
      </c>
      <c r="F41" t="s">
        <v>224</v>
      </c>
      <c r="G41" t="s">
        <v>212</v>
      </c>
      <c r="H41" t="s">
        <v>212</v>
      </c>
      <c r="I41" t="s">
        <v>212</v>
      </c>
      <c r="J41" t="s">
        <v>199</v>
      </c>
      <c r="K41" t="s">
        <v>108</v>
      </c>
      <c r="L41" t="s">
        <v>224</v>
      </c>
      <c r="M41" t="s">
        <v>232</v>
      </c>
      <c r="N41" t="s">
        <v>224</v>
      </c>
      <c r="O41" t="s">
        <v>108</v>
      </c>
      <c r="P41" t="s">
        <v>224</v>
      </c>
      <c r="Q41" t="s">
        <v>108</v>
      </c>
    </row>
    <row r="42" spans="1:17" x14ac:dyDescent="0.35">
      <c r="A42" s="1" t="s">
        <v>34</v>
      </c>
      <c r="B42" t="s">
        <v>488</v>
      </c>
      <c r="C42" t="s">
        <v>233</v>
      </c>
      <c r="D42" t="s">
        <v>207</v>
      </c>
      <c r="E42" t="s">
        <v>336</v>
      </c>
      <c r="F42" t="s">
        <v>2328</v>
      </c>
      <c r="G42" t="s">
        <v>775</v>
      </c>
      <c r="H42" t="s">
        <v>2480</v>
      </c>
      <c r="I42" t="s">
        <v>2289</v>
      </c>
      <c r="J42" t="s">
        <v>979</v>
      </c>
      <c r="K42" t="s">
        <v>2107</v>
      </c>
      <c r="L42" t="s">
        <v>248</v>
      </c>
      <c r="M42" t="s">
        <v>2107</v>
      </c>
      <c r="N42" t="s">
        <v>248</v>
      </c>
      <c r="O42" t="s">
        <v>214</v>
      </c>
      <c r="P42" t="s">
        <v>214</v>
      </c>
      <c r="Q42" t="s">
        <v>979</v>
      </c>
    </row>
    <row r="43" spans="1:17" x14ac:dyDescent="0.35">
      <c r="A43" t="s">
        <v>35</v>
      </c>
      <c r="B43" t="s">
        <v>405</v>
      </c>
      <c r="C43" t="s">
        <v>900</v>
      </c>
      <c r="D43" t="s">
        <v>169</v>
      </c>
      <c r="E43" t="s">
        <v>249</v>
      </c>
      <c r="F43" t="s">
        <v>499</v>
      </c>
      <c r="G43" t="s">
        <v>2480</v>
      </c>
      <c r="H43" t="s">
        <v>488</v>
      </c>
      <c r="I43" t="s">
        <v>2328</v>
      </c>
      <c r="J43" t="s">
        <v>653</v>
      </c>
      <c r="K43" t="s">
        <v>208</v>
      </c>
      <c r="L43" t="s">
        <v>325</v>
      </c>
      <c r="M43" t="s">
        <v>373</v>
      </c>
      <c r="N43" t="s">
        <v>249</v>
      </c>
      <c r="O43" t="s">
        <v>458</v>
      </c>
      <c r="P43" t="s">
        <v>249</v>
      </c>
      <c r="Q43" t="s">
        <v>249</v>
      </c>
    </row>
    <row r="44" spans="1:17" x14ac:dyDescent="0.35">
      <c r="A44" t="s">
        <v>36</v>
      </c>
      <c r="B44" t="s">
        <v>1185</v>
      </c>
      <c r="C44" t="s">
        <v>1914</v>
      </c>
      <c r="D44" t="s">
        <v>258</v>
      </c>
      <c r="E44" t="s">
        <v>2146</v>
      </c>
      <c r="F44" t="s">
        <v>817</v>
      </c>
      <c r="G44" t="s">
        <v>244</v>
      </c>
      <c r="H44" t="s">
        <v>2607</v>
      </c>
      <c r="I44" t="s">
        <v>819</v>
      </c>
      <c r="J44" t="s">
        <v>567</v>
      </c>
      <c r="K44" t="s">
        <v>2108</v>
      </c>
      <c r="L44" t="s">
        <v>809</v>
      </c>
      <c r="M44" t="s">
        <v>1214</v>
      </c>
      <c r="N44" t="s">
        <v>227</v>
      </c>
      <c r="O44" t="s">
        <v>406</v>
      </c>
      <c r="P44" t="s">
        <v>3723</v>
      </c>
      <c r="Q44" t="s">
        <v>2412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1186</v>
      </c>
      <c r="C46" t="s">
        <v>1144</v>
      </c>
      <c r="D46" t="s">
        <v>1950</v>
      </c>
      <c r="E46" t="s">
        <v>2147</v>
      </c>
      <c r="F46" t="s">
        <v>2329</v>
      </c>
      <c r="G46" t="s">
        <v>2481</v>
      </c>
      <c r="H46" t="s">
        <v>2608</v>
      </c>
      <c r="I46" t="s">
        <v>2761</v>
      </c>
      <c r="J46" t="s">
        <v>2896</v>
      </c>
      <c r="K46" t="s">
        <v>3066</v>
      </c>
      <c r="L46" t="s">
        <v>3230</v>
      </c>
      <c r="M46" t="s">
        <v>3363</v>
      </c>
      <c r="N46" t="s">
        <v>3508</v>
      </c>
      <c r="O46" t="s">
        <v>3659</v>
      </c>
      <c r="P46" t="s">
        <v>3805</v>
      </c>
      <c r="Q46" t="s">
        <v>3944</v>
      </c>
    </row>
    <row r="47" spans="1:17" x14ac:dyDescent="0.35">
      <c r="A47" s="1" t="s">
        <v>39</v>
      </c>
      <c r="B47" t="s">
        <v>311</v>
      </c>
      <c r="C47" t="s">
        <v>1145</v>
      </c>
      <c r="D47" t="s">
        <v>1162</v>
      </c>
      <c r="E47" t="s">
        <v>505</v>
      </c>
      <c r="F47" t="s">
        <v>1297</v>
      </c>
      <c r="G47" t="s">
        <v>480</v>
      </c>
      <c r="H47" t="s">
        <v>2609</v>
      </c>
      <c r="I47" t="s">
        <v>492</v>
      </c>
      <c r="J47" t="s">
        <v>634</v>
      </c>
      <c r="K47" t="s">
        <v>1162</v>
      </c>
      <c r="L47" t="s">
        <v>3231</v>
      </c>
      <c r="M47" t="s">
        <v>1081</v>
      </c>
      <c r="N47" t="s">
        <v>1162</v>
      </c>
      <c r="O47" t="s">
        <v>3660</v>
      </c>
      <c r="P47" t="s">
        <v>3806</v>
      </c>
      <c r="Q47" t="s">
        <v>886</v>
      </c>
    </row>
    <row r="48" spans="1:17" x14ac:dyDescent="0.35">
      <c r="A48" t="s">
        <v>40</v>
      </c>
      <c r="B48" t="s">
        <v>220</v>
      </c>
      <c r="C48" t="s">
        <v>815</v>
      </c>
      <c r="D48" t="s">
        <v>148</v>
      </c>
      <c r="E48" t="s">
        <v>171</v>
      </c>
      <c r="F48" t="s">
        <v>447</v>
      </c>
      <c r="G48" t="s">
        <v>655</v>
      </c>
      <c r="H48" t="s">
        <v>236</v>
      </c>
      <c r="I48" t="s">
        <v>2564</v>
      </c>
      <c r="J48" t="s">
        <v>760</v>
      </c>
      <c r="K48" t="s">
        <v>220</v>
      </c>
      <c r="L48" t="s">
        <v>2564</v>
      </c>
      <c r="M48" t="s">
        <v>280</v>
      </c>
      <c r="N48" t="s">
        <v>3492</v>
      </c>
      <c r="O48" t="s">
        <v>276</v>
      </c>
      <c r="P48" t="s">
        <v>275</v>
      </c>
      <c r="Q48" t="s">
        <v>815</v>
      </c>
    </row>
    <row r="49" spans="1:17" x14ac:dyDescent="0.35">
      <c r="A49" t="s">
        <v>41</v>
      </c>
      <c r="B49" t="s">
        <v>1187</v>
      </c>
      <c r="C49" t="s">
        <v>1146</v>
      </c>
      <c r="D49" t="s">
        <v>1951</v>
      </c>
      <c r="E49" t="s">
        <v>2148</v>
      </c>
      <c r="F49" t="s">
        <v>2330</v>
      </c>
      <c r="G49" t="s">
        <v>2482</v>
      </c>
      <c r="H49" t="s">
        <v>2610</v>
      </c>
      <c r="I49" t="s">
        <v>2762</v>
      </c>
      <c r="J49" t="s">
        <v>2897</v>
      </c>
      <c r="K49" t="s">
        <v>3067</v>
      </c>
      <c r="L49" t="s">
        <v>3232</v>
      </c>
      <c r="M49" t="s">
        <v>3364</v>
      </c>
      <c r="N49" t="s">
        <v>3509</v>
      </c>
      <c r="O49" t="s">
        <v>3661</v>
      </c>
      <c r="P49" t="s">
        <v>3807</v>
      </c>
      <c r="Q49" t="s">
        <v>3945</v>
      </c>
    </row>
    <row r="50" spans="1:17" x14ac:dyDescent="0.35">
      <c r="A50" t="s">
        <v>42</v>
      </c>
      <c r="B50" t="s">
        <v>1188</v>
      </c>
      <c r="C50" t="s">
        <v>462</v>
      </c>
      <c r="D50" t="s">
        <v>108</v>
      </c>
      <c r="E50" t="s">
        <v>2149</v>
      </c>
      <c r="F50" t="s">
        <v>108</v>
      </c>
      <c r="G50" t="s">
        <v>108</v>
      </c>
      <c r="H50" t="s">
        <v>2611</v>
      </c>
      <c r="I50" t="s">
        <v>108</v>
      </c>
      <c r="J50" t="s">
        <v>108</v>
      </c>
      <c r="K50" t="s">
        <v>608</v>
      </c>
      <c r="L50" t="s">
        <v>255</v>
      </c>
      <c r="M50" t="s">
        <v>426</v>
      </c>
      <c r="N50" t="s">
        <v>108</v>
      </c>
      <c r="O50" t="s">
        <v>108</v>
      </c>
      <c r="P50" t="s">
        <v>108</v>
      </c>
      <c r="Q50" t="s">
        <v>3946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1189</v>
      </c>
      <c r="C52" t="s">
        <v>1147</v>
      </c>
      <c r="D52" t="s">
        <v>1952</v>
      </c>
      <c r="E52" t="s">
        <v>2150</v>
      </c>
      <c r="F52" t="s">
        <v>2331</v>
      </c>
      <c r="G52" t="s">
        <v>2483</v>
      </c>
      <c r="H52" t="s">
        <v>2612</v>
      </c>
      <c r="I52" t="s">
        <v>2763</v>
      </c>
      <c r="J52" t="s">
        <v>2898</v>
      </c>
      <c r="K52" t="s">
        <v>3068</v>
      </c>
      <c r="L52" t="s">
        <v>3233</v>
      </c>
      <c r="M52" t="s">
        <v>3365</v>
      </c>
      <c r="N52" t="s">
        <v>3510</v>
      </c>
      <c r="O52" t="s">
        <v>3662</v>
      </c>
      <c r="P52" t="s">
        <v>3808</v>
      </c>
      <c r="Q52" t="s">
        <v>3947</v>
      </c>
    </row>
    <row r="53" spans="1:17" x14ac:dyDescent="0.35">
      <c r="A53" t="s">
        <v>45</v>
      </c>
      <c r="B53" t="s">
        <v>454</v>
      </c>
      <c r="C53" t="s">
        <v>1148</v>
      </c>
      <c r="D53" t="s">
        <v>1953</v>
      </c>
      <c r="E53" t="s">
        <v>2151</v>
      </c>
      <c r="F53" t="s">
        <v>2332</v>
      </c>
      <c r="G53" t="s">
        <v>2484</v>
      </c>
      <c r="H53" t="s">
        <v>2613</v>
      </c>
      <c r="I53" t="s">
        <v>2764</v>
      </c>
      <c r="J53" t="s">
        <v>2899</v>
      </c>
      <c r="K53" t="s">
        <v>3069</v>
      </c>
      <c r="L53" t="s">
        <v>3234</v>
      </c>
      <c r="M53" t="s">
        <v>3366</v>
      </c>
      <c r="N53" t="s">
        <v>904</v>
      </c>
      <c r="O53" t="s">
        <v>3663</v>
      </c>
      <c r="P53" t="s">
        <v>3809</v>
      </c>
      <c r="Q53" t="s">
        <v>3948</v>
      </c>
    </row>
    <row r="54" spans="1:17" x14ac:dyDescent="0.35">
      <c r="A54" t="s">
        <v>46</v>
      </c>
      <c r="B54" t="s">
        <v>1873</v>
      </c>
      <c r="C54" t="s">
        <v>1915</v>
      </c>
      <c r="D54" t="s">
        <v>1954</v>
      </c>
      <c r="E54" t="s">
        <v>2152</v>
      </c>
      <c r="F54" t="s">
        <v>2333</v>
      </c>
      <c r="G54" t="s">
        <v>2485</v>
      </c>
      <c r="H54" t="s">
        <v>2614</v>
      </c>
      <c r="I54" t="s">
        <v>2765</v>
      </c>
      <c r="J54" t="s">
        <v>2900</v>
      </c>
      <c r="K54" t="s">
        <v>3070</v>
      </c>
      <c r="L54" t="s">
        <v>3235</v>
      </c>
      <c r="M54" t="s">
        <v>3367</v>
      </c>
      <c r="N54" t="s">
        <v>3511</v>
      </c>
      <c r="O54" t="s">
        <v>3664</v>
      </c>
      <c r="P54" t="s">
        <v>3810</v>
      </c>
      <c r="Q54" t="s">
        <v>3949</v>
      </c>
    </row>
    <row r="55" spans="1:17" x14ac:dyDescent="0.35">
      <c r="A55" t="s">
        <v>47</v>
      </c>
      <c r="B55" t="s">
        <v>1874</v>
      </c>
      <c r="C55" t="s">
        <v>1149</v>
      </c>
      <c r="D55" t="s">
        <v>1955</v>
      </c>
      <c r="E55" t="s">
        <v>2153</v>
      </c>
      <c r="F55" t="s">
        <v>2334</v>
      </c>
      <c r="G55" t="s">
        <v>2486</v>
      </c>
      <c r="H55" t="s">
        <v>2615</v>
      </c>
      <c r="I55" t="s">
        <v>2766</v>
      </c>
      <c r="J55" t="s">
        <v>2901</v>
      </c>
      <c r="K55" t="s">
        <v>2295</v>
      </c>
      <c r="L55" t="s">
        <v>1160</v>
      </c>
      <c r="M55" t="s">
        <v>3368</v>
      </c>
      <c r="N55" t="s">
        <v>3512</v>
      </c>
      <c r="O55" t="s">
        <v>3665</v>
      </c>
      <c r="P55" t="s">
        <v>3811</v>
      </c>
      <c r="Q55" t="s">
        <v>3950</v>
      </c>
    </row>
    <row r="56" spans="1:17" x14ac:dyDescent="0.35">
      <c r="A56" s="2" t="s">
        <v>48</v>
      </c>
      <c r="B56" t="s">
        <v>1869</v>
      </c>
      <c r="C56" t="s">
        <v>1910</v>
      </c>
      <c r="D56" t="s">
        <v>1946</v>
      </c>
      <c r="E56" t="s">
        <v>2142</v>
      </c>
      <c r="F56" t="s">
        <v>2324</v>
      </c>
      <c r="G56" t="s">
        <v>2476</v>
      </c>
      <c r="H56" t="s">
        <v>2167</v>
      </c>
      <c r="I56" t="s">
        <v>2758</v>
      </c>
      <c r="J56" t="s">
        <v>2892</v>
      </c>
      <c r="K56" t="s">
        <v>3063</v>
      </c>
      <c r="L56" t="s">
        <v>3226</v>
      </c>
      <c r="M56" t="s">
        <v>3359</v>
      </c>
      <c r="N56" t="s">
        <v>3505</v>
      </c>
      <c r="O56" t="s">
        <v>3655</v>
      </c>
      <c r="P56" t="s">
        <v>2846</v>
      </c>
      <c r="Q56" t="s">
        <v>3941</v>
      </c>
    </row>
    <row r="57" spans="1:17" x14ac:dyDescent="0.35">
      <c r="A57" t="s">
        <v>49</v>
      </c>
      <c r="B57" t="s">
        <v>1190</v>
      </c>
      <c r="C57" t="s">
        <v>1010</v>
      </c>
      <c r="D57" t="s">
        <v>155</v>
      </c>
      <c r="E57" t="s">
        <v>497</v>
      </c>
      <c r="F57" t="s">
        <v>475</v>
      </c>
      <c r="G57" t="s">
        <v>2278</v>
      </c>
      <c r="H57" t="s">
        <v>2216</v>
      </c>
      <c r="I57" t="s">
        <v>2475</v>
      </c>
      <c r="J57" t="s">
        <v>863</v>
      </c>
      <c r="K57" t="s">
        <v>513</v>
      </c>
      <c r="L57" t="s">
        <v>2958</v>
      </c>
      <c r="M57" t="s">
        <v>635</v>
      </c>
      <c r="N57" t="s">
        <v>216</v>
      </c>
      <c r="O57" t="s">
        <v>2677</v>
      </c>
      <c r="P57" t="s">
        <v>777</v>
      </c>
      <c r="Q57" t="s">
        <v>331</v>
      </c>
    </row>
    <row r="58" spans="1:17" x14ac:dyDescent="0.35">
      <c r="A58" t="s">
        <v>50</v>
      </c>
      <c r="B58" t="s">
        <v>809</v>
      </c>
      <c r="C58" t="s">
        <v>1150</v>
      </c>
      <c r="D58" t="s">
        <v>603</v>
      </c>
      <c r="E58" t="s">
        <v>914</v>
      </c>
      <c r="F58" t="s">
        <v>620</v>
      </c>
      <c r="G58" t="s">
        <v>234</v>
      </c>
      <c r="H58" t="s">
        <v>244</v>
      </c>
      <c r="I58" t="s">
        <v>282</v>
      </c>
      <c r="J58" t="s">
        <v>2401</v>
      </c>
      <c r="K58" t="s">
        <v>3071</v>
      </c>
      <c r="L58" t="s">
        <v>2735</v>
      </c>
      <c r="M58" t="s">
        <v>149</v>
      </c>
      <c r="N58" t="s">
        <v>249</v>
      </c>
      <c r="O58" t="s">
        <v>893</v>
      </c>
      <c r="P58" t="s">
        <v>970</v>
      </c>
      <c r="Q58" t="s">
        <v>282</v>
      </c>
    </row>
    <row r="59" spans="1:17" x14ac:dyDescent="0.35">
      <c r="A59" t="s">
        <v>51</v>
      </c>
      <c r="B59" t="s">
        <v>702</v>
      </c>
      <c r="C59" t="s">
        <v>349</v>
      </c>
      <c r="D59" t="s">
        <v>193</v>
      </c>
      <c r="E59" t="s">
        <v>1150</v>
      </c>
      <c r="F59" t="s">
        <v>810</v>
      </c>
      <c r="G59" t="s">
        <v>470</v>
      </c>
      <c r="H59" t="s">
        <v>783</v>
      </c>
      <c r="I59" t="s">
        <v>228</v>
      </c>
      <c r="J59" t="s">
        <v>2385</v>
      </c>
      <c r="K59" t="s">
        <v>644</v>
      </c>
      <c r="L59" t="s">
        <v>2401</v>
      </c>
      <c r="M59" t="s">
        <v>338</v>
      </c>
      <c r="N59" t="s">
        <v>2632</v>
      </c>
      <c r="O59" t="s">
        <v>888</v>
      </c>
      <c r="P59" t="s">
        <v>2037</v>
      </c>
      <c r="Q59" t="s">
        <v>807</v>
      </c>
    </row>
    <row r="60" spans="1:17" x14ac:dyDescent="0.35">
      <c r="A60" t="s">
        <v>52</v>
      </c>
      <c r="B60" t="s">
        <v>308</v>
      </c>
      <c r="C60" t="s">
        <v>549</v>
      </c>
      <c r="D60" t="s">
        <v>566</v>
      </c>
      <c r="E60" t="s">
        <v>2108</v>
      </c>
      <c r="F60" t="s">
        <v>216</v>
      </c>
      <c r="G60" t="s">
        <v>216</v>
      </c>
      <c r="H60" t="s">
        <v>484</v>
      </c>
      <c r="I60" t="s">
        <v>216</v>
      </c>
      <c r="J60" t="s">
        <v>2418</v>
      </c>
      <c r="K60" t="s">
        <v>2057</v>
      </c>
      <c r="L60" t="s">
        <v>496</v>
      </c>
      <c r="M60" t="s">
        <v>551</v>
      </c>
      <c r="N60" t="s">
        <v>438</v>
      </c>
      <c r="O60" t="s">
        <v>360</v>
      </c>
      <c r="P60" t="s">
        <v>820</v>
      </c>
      <c r="Q60" t="s">
        <v>2418</v>
      </c>
    </row>
    <row r="61" spans="1:17" x14ac:dyDescent="0.35">
      <c r="A61" s="1" t="s">
        <v>53</v>
      </c>
      <c r="B61" t="s">
        <v>311</v>
      </c>
      <c r="C61" t="s">
        <v>879</v>
      </c>
      <c r="D61" t="s">
        <v>356</v>
      </c>
      <c r="E61" t="s">
        <v>459</v>
      </c>
      <c r="F61" t="s">
        <v>1045</v>
      </c>
      <c r="G61" t="s">
        <v>2242</v>
      </c>
      <c r="H61" t="s">
        <v>647</v>
      </c>
      <c r="I61" t="s">
        <v>2129</v>
      </c>
      <c r="J61" t="s">
        <v>230</v>
      </c>
      <c r="K61" t="s">
        <v>2117</v>
      </c>
      <c r="L61" t="s">
        <v>338</v>
      </c>
      <c r="M61" t="s">
        <v>2361</v>
      </c>
      <c r="N61" t="s">
        <v>3513</v>
      </c>
      <c r="O61" t="s">
        <v>1075</v>
      </c>
      <c r="P61" t="s">
        <v>331</v>
      </c>
      <c r="Q61" t="s">
        <v>983</v>
      </c>
    </row>
    <row r="62" spans="1:17" x14ac:dyDescent="0.35">
      <c r="A62" t="s">
        <v>54</v>
      </c>
      <c r="B62" t="s">
        <v>1191</v>
      </c>
      <c r="C62" t="s">
        <v>1151</v>
      </c>
      <c r="D62" t="s">
        <v>1956</v>
      </c>
      <c r="E62" t="s">
        <v>2154</v>
      </c>
      <c r="F62" t="s">
        <v>2335</v>
      </c>
      <c r="G62" t="s">
        <v>2487</v>
      </c>
      <c r="H62" t="s">
        <v>2616</v>
      </c>
      <c r="I62" t="s">
        <v>2767</v>
      </c>
      <c r="J62" t="s">
        <v>2902</v>
      </c>
      <c r="K62" t="s">
        <v>3072</v>
      </c>
      <c r="L62" t="s">
        <v>3236</v>
      </c>
      <c r="M62" t="s">
        <v>3369</v>
      </c>
      <c r="N62" t="s">
        <v>3362</v>
      </c>
      <c r="O62" t="s">
        <v>3666</v>
      </c>
      <c r="P62" t="s">
        <v>3812</v>
      </c>
      <c r="Q62" t="s">
        <v>3951</v>
      </c>
    </row>
    <row r="63" spans="1:17" x14ac:dyDescent="0.35">
      <c r="A63" t="s">
        <v>55</v>
      </c>
      <c r="B63" t="s">
        <v>1875</v>
      </c>
      <c r="C63" t="s">
        <v>1916</v>
      </c>
      <c r="D63" t="s">
        <v>1957</v>
      </c>
      <c r="E63" t="s">
        <v>2155</v>
      </c>
      <c r="F63" t="s">
        <v>2336</v>
      </c>
      <c r="G63" t="s">
        <v>2488</v>
      </c>
      <c r="H63" t="s">
        <v>2617</v>
      </c>
      <c r="I63" t="s">
        <v>2768</v>
      </c>
      <c r="J63" t="s">
        <v>2903</v>
      </c>
      <c r="K63" t="s">
        <v>3073</v>
      </c>
      <c r="L63" t="s">
        <v>3237</v>
      </c>
      <c r="M63" t="s">
        <v>3370</v>
      </c>
      <c r="N63" t="s">
        <v>3514</v>
      </c>
      <c r="O63" t="s">
        <v>3667</v>
      </c>
      <c r="P63" t="s">
        <v>3813</v>
      </c>
      <c r="Q63" t="s">
        <v>3952</v>
      </c>
    </row>
    <row r="64" spans="1:17" x14ac:dyDescent="0.35">
      <c r="A64" t="s">
        <v>56</v>
      </c>
      <c r="B64" t="s">
        <v>1876</v>
      </c>
      <c r="C64" t="s">
        <v>1917</v>
      </c>
      <c r="D64" t="s">
        <v>1958</v>
      </c>
      <c r="E64" t="s">
        <v>2156</v>
      </c>
      <c r="F64" t="s">
        <v>2337</v>
      </c>
      <c r="G64" t="s">
        <v>2489</v>
      </c>
      <c r="H64" t="s">
        <v>2618</v>
      </c>
      <c r="I64" t="s">
        <v>2769</v>
      </c>
      <c r="J64" t="s">
        <v>2904</v>
      </c>
      <c r="K64" t="s">
        <v>3074</v>
      </c>
      <c r="L64" t="s">
        <v>3238</v>
      </c>
      <c r="M64" t="s">
        <v>3371</v>
      </c>
      <c r="N64" t="s">
        <v>3515</v>
      </c>
      <c r="O64" t="s">
        <v>3668</v>
      </c>
      <c r="P64" t="s">
        <v>3814</v>
      </c>
      <c r="Q64" t="s">
        <v>3953</v>
      </c>
    </row>
    <row r="65" spans="1:17" x14ac:dyDescent="0.35">
      <c r="A65" t="s">
        <v>57</v>
      </c>
      <c r="B65" t="s">
        <v>1877</v>
      </c>
      <c r="C65" t="s">
        <v>1152</v>
      </c>
      <c r="D65" t="s">
        <v>1959</v>
      </c>
      <c r="E65" t="s">
        <v>2157</v>
      </c>
      <c r="F65" t="s">
        <v>2338</v>
      </c>
      <c r="G65" t="s">
        <v>2490</v>
      </c>
      <c r="H65" t="s">
        <v>2619</v>
      </c>
      <c r="I65" t="s">
        <v>2770</v>
      </c>
      <c r="J65" t="s">
        <v>2905</v>
      </c>
      <c r="K65" t="s">
        <v>3075</v>
      </c>
      <c r="L65" t="s">
        <v>3239</v>
      </c>
      <c r="M65" t="s">
        <v>3372</v>
      </c>
      <c r="N65" t="s">
        <v>3516</v>
      </c>
      <c r="O65" t="s">
        <v>3669</v>
      </c>
      <c r="P65" t="s">
        <v>3815</v>
      </c>
      <c r="Q65" t="s">
        <v>3954</v>
      </c>
    </row>
    <row r="66" spans="1:17" x14ac:dyDescent="0.35">
      <c r="A66" t="s">
        <v>58</v>
      </c>
      <c r="B66" t="s">
        <v>1872</v>
      </c>
      <c r="C66" t="s">
        <v>1913</v>
      </c>
      <c r="D66" t="s">
        <v>1949</v>
      </c>
      <c r="E66" t="s">
        <v>2145</v>
      </c>
      <c r="F66" t="s">
        <v>2327</v>
      </c>
      <c r="G66" t="s">
        <v>2479</v>
      </c>
      <c r="H66" t="s">
        <v>2606</v>
      </c>
      <c r="I66" t="s">
        <v>2760</v>
      </c>
      <c r="J66" t="s">
        <v>2895</v>
      </c>
      <c r="K66" t="s">
        <v>3065</v>
      </c>
      <c r="L66" t="s">
        <v>3229</v>
      </c>
      <c r="M66" t="s">
        <v>3362</v>
      </c>
      <c r="N66" t="s">
        <v>3507</v>
      </c>
      <c r="O66" t="s">
        <v>3658</v>
      </c>
      <c r="P66" t="s">
        <v>3804</v>
      </c>
      <c r="Q66" t="s">
        <v>3943</v>
      </c>
    </row>
    <row r="67" spans="1:17" x14ac:dyDescent="0.35">
      <c r="A67" t="s">
        <v>59</v>
      </c>
      <c r="B67" t="s">
        <v>841</v>
      </c>
      <c r="C67" t="s">
        <v>534</v>
      </c>
      <c r="D67" t="s">
        <v>108</v>
      </c>
      <c r="E67" t="s">
        <v>108</v>
      </c>
      <c r="F67" t="s">
        <v>108</v>
      </c>
      <c r="G67" t="s">
        <v>108</v>
      </c>
      <c r="H67" t="s">
        <v>108</v>
      </c>
      <c r="I67" t="s">
        <v>108</v>
      </c>
      <c r="J67" t="s">
        <v>108</v>
      </c>
      <c r="K67" t="s">
        <v>108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1192</v>
      </c>
      <c r="C68" t="s">
        <v>1153</v>
      </c>
      <c r="D68" t="s">
        <v>108</v>
      </c>
      <c r="E68" t="s">
        <v>108</v>
      </c>
      <c r="F68" t="s">
        <v>108</v>
      </c>
      <c r="G68" t="s">
        <v>108</v>
      </c>
      <c r="H68" t="s">
        <v>108</v>
      </c>
      <c r="I68" t="s">
        <v>108</v>
      </c>
      <c r="J68" t="s">
        <v>108</v>
      </c>
      <c r="K68" t="s">
        <v>108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1193</v>
      </c>
      <c r="C69" t="s">
        <v>1154</v>
      </c>
      <c r="D69" t="s">
        <v>108</v>
      </c>
      <c r="E69" t="s">
        <v>108</v>
      </c>
      <c r="F69" t="s">
        <v>108</v>
      </c>
      <c r="G69" t="s">
        <v>108</v>
      </c>
      <c r="H69" t="s">
        <v>108</v>
      </c>
      <c r="I69" t="s">
        <v>108</v>
      </c>
      <c r="J69" t="s">
        <v>108</v>
      </c>
      <c r="K69" t="s">
        <v>108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1194</v>
      </c>
      <c r="C70" t="s">
        <v>1155</v>
      </c>
      <c r="D70" t="s">
        <v>108</v>
      </c>
      <c r="E70" t="s">
        <v>108</v>
      </c>
      <c r="F70" t="s">
        <v>108</v>
      </c>
      <c r="G70" t="s">
        <v>108</v>
      </c>
      <c r="H70" t="s">
        <v>108</v>
      </c>
      <c r="I70" t="s">
        <v>108</v>
      </c>
      <c r="J70" t="s">
        <v>108</v>
      </c>
      <c r="K70" t="s">
        <v>108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1195</v>
      </c>
      <c r="C71" t="s">
        <v>1156</v>
      </c>
      <c r="D71" t="s">
        <v>108</v>
      </c>
      <c r="E71" t="s">
        <v>108</v>
      </c>
      <c r="F71" t="s">
        <v>108</v>
      </c>
      <c r="G71" t="s">
        <v>108</v>
      </c>
      <c r="H71" t="s">
        <v>108</v>
      </c>
      <c r="I71" t="s">
        <v>108</v>
      </c>
      <c r="J71" t="s">
        <v>108</v>
      </c>
      <c r="K71" t="s">
        <v>108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1129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 t="s">
        <v>108</v>
      </c>
      <c r="I72" t="s">
        <v>108</v>
      </c>
      <c r="J72" t="s">
        <v>108</v>
      </c>
      <c r="K72" t="s">
        <v>108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481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 t="s">
        <v>108</v>
      </c>
      <c r="I73" t="s">
        <v>108</v>
      </c>
      <c r="J73" t="s">
        <v>108</v>
      </c>
      <c r="K73" t="s">
        <v>108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1196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 t="s">
        <v>108</v>
      </c>
      <c r="I74" t="s">
        <v>108</v>
      </c>
      <c r="J74" t="s">
        <v>108</v>
      </c>
      <c r="K74" t="s">
        <v>108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345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 t="s">
        <v>108</v>
      </c>
      <c r="I75" t="s">
        <v>108</v>
      </c>
      <c r="J75" t="s">
        <v>108</v>
      </c>
      <c r="K75" t="s">
        <v>108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 t="s">
        <v>108</v>
      </c>
      <c r="I76" t="s">
        <v>108</v>
      </c>
      <c r="J76" t="s">
        <v>108</v>
      </c>
      <c r="K76" t="s">
        <v>108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695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 t="s">
        <v>108</v>
      </c>
      <c r="I78" t="s">
        <v>108</v>
      </c>
      <c r="J78" t="s">
        <v>108</v>
      </c>
      <c r="K78" t="s">
        <v>108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1878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 t="s">
        <v>211</v>
      </c>
      <c r="I79" t="s">
        <v>211</v>
      </c>
      <c r="J79" t="s">
        <v>211</v>
      </c>
      <c r="K79" t="s">
        <v>211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 t="s">
        <v>108</v>
      </c>
      <c r="I80" t="s">
        <v>108</v>
      </c>
      <c r="J80" t="s">
        <v>108</v>
      </c>
      <c r="K80" t="s">
        <v>108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1197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 t="s">
        <v>211</v>
      </c>
      <c r="I81" t="s">
        <v>211</v>
      </c>
      <c r="J81" t="s">
        <v>211</v>
      </c>
      <c r="K81" t="s">
        <v>211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199</v>
      </c>
      <c r="C82" t="s">
        <v>212</v>
      </c>
      <c r="D82" t="s">
        <v>206</v>
      </c>
      <c r="E82" t="s">
        <v>206</v>
      </c>
      <c r="F82" t="s">
        <v>235</v>
      </c>
      <c r="G82" t="s">
        <v>372</v>
      </c>
      <c r="H82" t="s">
        <v>219</v>
      </c>
      <c r="I82" t="s">
        <v>219</v>
      </c>
      <c r="J82" t="s">
        <v>2785</v>
      </c>
      <c r="K82" t="s">
        <v>295</v>
      </c>
      <c r="L82" t="s">
        <v>232</v>
      </c>
      <c r="M82" t="s">
        <v>199</v>
      </c>
      <c r="N82" t="s">
        <v>472</v>
      </c>
      <c r="O82" t="s">
        <v>167</v>
      </c>
      <c r="P82" t="s">
        <v>680</v>
      </c>
      <c r="Q82" t="s">
        <v>206</v>
      </c>
    </row>
    <row r="83" spans="1:17" x14ac:dyDescent="0.35">
      <c r="A83" s="1" t="s">
        <v>75</v>
      </c>
      <c r="B83" t="s">
        <v>1879</v>
      </c>
      <c r="C83" t="s">
        <v>1157</v>
      </c>
      <c r="D83" t="s">
        <v>640</v>
      </c>
      <c r="E83" t="s">
        <v>2158</v>
      </c>
      <c r="F83" t="s">
        <v>2339</v>
      </c>
      <c r="G83" t="s">
        <v>2491</v>
      </c>
      <c r="H83" t="s">
        <v>2620</v>
      </c>
      <c r="I83" t="s">
        <v>2771</v>
      </c>
      <c r="J83" t="s">
        <v>2906</v>
      </c>
      <c r="K83" t="s">
        <v>3076</v>
      </c>
      <c r="L83" t="s">
        <v>3240</v>
      </c>
      <c r="M83" t="s">
        <v>3373</v>
      </c>
      <c r="N83" t="s">
        <v>3517</v>
      </c>
      <c r="O83" t="s">
        <v>3670</v>
      </c>
      <c r="P83" t="s">
        <v>3816</v>
      </c>
      <c r="Q83" t="s">
        <v>1163</v>
      </c>
    </row>
    <row r="84" spans="1:17" x14ac:dyDescent="0.35">
      <c r="A84" t="s">
        <v>76</v>
      </c>
      <c r="B84" t="s">
        <v>1880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 t="s">
        <v>108</v>
      </c>
      <c r="I84" t="s">
        <v>108</v>
      </c>
      <c r="J84" t="s">
        <v>108</v>
      </c>
      <c r="K84" t="s">
        <v>108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1881</v>
      </c>
      <c r="C85" t="s">
        <v>1158</v>
      </c>
      <c r="D85" t="s">
        <v>1960</v>
      </c>
      <c r="E85" t="s">
        <v>2159</v>
      </c>
      <c r="F85" t="s">
        <v>2340</v>
      </c>
      <c r="G85" t="s">
        <v>2492</v>
      </c>
      <c r="H85" t="s">
        <v>2621</v>
      </c>
      <c r="I85" t="s">
        <v>2772</v>
      </c>
      <c r="J85" t="s">
        <v>2907</v>
      </c>
      <c r="K85" t="s">
        <v>3077</v>
      </c>
      <c r="L85" t="s">
        <v>3241</v>
      </c>
      <c r="M85" t="s">
        <v>3374</v>
      </c>
      <c r="N85" t="s">
        <v>3518</v>
      </c>
      <c r="O85" t="s">
        <v>3671</v>
      </c>
      <c r="P85" t="s">
        <v>3817</v>
      </c>
      <c r="Q85" t="s">
        <v>3955</v>
      </c>
    </row>
    <row r="86" spans="1:17" x14ac:dyDescent="0.35">
      <c r="A86" t="s">
        <v>78</v>
      </c>
      <c r="B86" t="s">
        <v>231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 t="s">
        <v>108</v>
      </c>
      <c r="I86" t="s">
        <v>108</v>
      </c>
      <c r="J86" t="s">
        <v>108</v>
      </c>
      <c r="K86" t="s">
        <v>108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6" sqref="Q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141</v>
      </c>
    </row>
    <row r="2" spans="1:17" x14ac:dyDescent="0.35">
      <c r="A2" t="s">
        <v>0</v>
      </c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2153</v>
      </c>
      <c r="C4" s="19">
        <v>744</v>
      </c>
      <c r="D4" s="19">
        <v>244</v>
      </c>
      <c r="E4" s="20">
        <v>192</v>
      </c>
      <c r="F4" s="20">
        <v>173</v>
      </c>
      <c r="G4" s="20">
        <v>98</v>
      </c>
      <c r="H4" s="20">
        <v>351</v>
      </c>
      <c r="I4" s="20">
        <v>216</v>
      </c>
      <c r="J4" s="20">
        <v>181</v>
      </c>
      <c r="K4" s="20">
        <v>164</v>
      </c>
      <c r="L4" s="20">
        <v>189</v>
      </c>
      <c r="M4" s="20">
        <v>297</v>
      </c>
      <c r="N4" s="20">
        <v>76</v>
      </c>
      <c r="O4" s="20">
        <v>189</v>
      </c>
      <c r="P4" s="20">
        <v>82</v>
      </c>
      <c r="Q4" s="20">
        <v>61</v>
      </c>
    </row>
    <row r="5" spans="1:17" x14ac:dyDescent="0.35">
      <c r="A5" s="16" t="s">
        <v>110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111</v>
      </c>
      <c r="B6" s="19">
        <v>2</v>
      </c>
      <c r="C6" s="19"/>
      <c r="D6" s="19"/>
      <c r="E6" s="19"/>
      <c r="F6" s="20"/>
      <c r="G6" s="20"/>
      <c r="H6" s="20"/>
      <c r="I6" s="20">
        <v>1</v>
      </c>
      <c r="J6" s="19"/>
      <c r="K6" s="20"/>
      <c r="L6" s="19"/>
      <c r="M6" s="20"/>
      <c r="N6" s="19">
        <v>1</v>
      </c>
      <c r="O6" s="20">
        <v>1</v>
      </c>
      <c r="P6" s="19"/>
      <c r="Q6" s="19"/>
    </row>
    <row r="7" spans="1:17" x14ac:dyDescent="0.35">
      <c r="A7" s="16" t="s">
        <v>112</v>
      </c>
      <c r="B7" s="20">
        <v>4</v>
      </c>
      <c r="C7" s="20">
        <v>111</v>
      </c>
      <c r="D7" s="19"/>
      <c r="E7" s="20">
        <v>1</v>
      </c>
      <c r="F7" s="20">
        <v>1</v>
      </c>
      <c r="G7" s="20"/>
      <c r="H7" s="20"/>
      <c r="I7" s="20">
        <v>4</v>
      </c>
      <c r="J7" s="19"/>
      <c r="K7" s="19"/>
      <c r="L7" s="19"/>
      <c r="M7" s="20">
        <v>2</v>
      </c>
      <c r="N7" s="20">
        <v>6</v>
      </c>
      <c r="O7" s="20">
        <v>1</v>
      </c>
      <c r="P7" s="20">
        <v>25</v>
      </c>
      <c r="Q7" s="20">
        <v>2</v>
      </c>
    </row>
    <row r="8" spans="1:17" x14ac:dyDescent="0.35">
      <c r="A8" s="33" t="s">
        <v>114</v>
      </c>
      <c r="B8" s="20">
        <v>11522</v>
      </c>
      <c r="C8" s="20">
        <v>3871</v>
      </c>
      <c r="D8" s="20">
        <v>884</v>
      </c>
      <c r="E8" s="20">
        <v>765</v>
      </c>
      <c r="F8" s="20">
        <v>665</v>
      </c>
      <c r="G8" s="20">
        <v>350</v>
      </c>
      <c r="H8" s="20">
        <v>1297</v>
      </c>
      <c r="I8" s="20">
        <v>693</v>
      </c>
      <c r="J8" s="20">
        <v>604</v>
      </c>
      <c r="K8" s="20">
        <v>621</v>
      </c>
      <c r="L8" s="20">
        <v>642</v>
      </c>
      <c r="M8" s="20">
        <v>1207</v>
      </c>
      <c r="N8" s="20">
        <v>212</v>
      </c>
      <c r="O8" s="20">
        <v>658</v>
      </c>
      <c r="P8" s="20">
        <v>306</v>
      </c>
      <c r="Q8" s="20">
        <v>244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971</v>
      </c>
      <c r="C10" t="s">
        <v>481</v>
      </c>
      <c r="D10" t="s">
        <v>1250</v>
      </c>
      <c r="E10" t="s">
        <v>1070</v>
      </c>
      <c r="F10" t="s">
        <v>108</v>
      </c>
      <c r="G10" t="s">
        <v>227</v>
      </c>
      <c r="H10" t="s">
        <v>478</v>
      </c>
      <c r="I10" t="s">
        <v>967</v>
      </c>
      <c r="J10" t="s">
        <v>328</v>
      </c>
      <c r="K10" t="s">
        <v>248</v>
      </c>
      <c r="L10" t="s">
        <v>108</v>
      </c>
      <c r="M10" t="s">
        <v>910</v>
      </c>
      <c r="N10" t="s">
        <v>108</v>
      </c>
      <c r="O10" t="s">
        <v>775</v>
      </c>
      <c r="P10" t="s">
        <v>1069</v>
      </c>
      <c r="Q10" t="s">
        <v>1250</v>
      </c>
    </row>
    <row r="11" spans="1:17" x14ac:dyDescent="0.35">
      <c r="A11" t="s">
        <v>3</v>
      </c>
      <c r="B11" t="s">
        <v>577</v>
      </c>
      <c r="C11" t="s">
        <v>108</v>
      </c>
      <c r="D11" t="s">
        <v>108</v>
      </c>
      <c r="E11" t="s">
        <v>108</v>
      </c>
      <c r="F11" t="s">
        <v>108</v>
      </c>
      <c r="G11" t="s">
        <v>108</v>
      </c>
      <c r="H11" t="s">
        <v>108</v>
      </c>
      <c r="I11" t="s">
        <v>108</v>
      </c>
      <c r="J11" t="s">
        <v>108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1199</v>
      </c>
      <c r="C12" t="s">
        <v>209</v>
      </c>
      <c r="D12" t="s">
        <v>434</v>
      </c>
      <c r="E12" t="s">
        <v>270</v>
      </c>
      <c r="F12" t="s">
        <v>108</v>
      </c>
      <c r="G12" t="s">
        <v>108</v>
      </c>
      <c r="H12" t="s">
        <v>108</v>
      </c>
      <c r="I12" t="s">
        <v>337</v>
      </c>
      <c r="J12" t="s">
        <v>210</v>
      </c>
      <c r="K12" t="s">
        <v>108</v>
      </c>
      <c r="L12" t="s">
        <v>108</v>
      </c>
      <c r="M12" t="s">
        <v>534</v>
      </c>
      <c r="N12" t="s">
        <v>108</v>
      </c>
      <c r="O12" t="s">
        <v>108</v>
      </c>
      <c r="P12" t="s">
        <v>108</v>
      </c>
      <c r="Q12" t="s">
        <v>337</v>
      </c>
    </row>
    <row r="13" spans="1:17" x14ac:dyDescent="0.35">
      <c r="A13" t="s">
        <v>5</v>
      </c>
      <c r="B13" t="s">
        <v>503</v>
      </c>
      <c r="C13" t="s">
        <v>145</v>
      </c>
      <c r="D13" t="s">
        <v>108</v>
      </c>
      <c r="E13" t="s">
        <v>108</v>
      </c>
      <c r="F13" t="s">
        <v>108</v>
      </c>
      <c r="G13" t="s">
        <v>108</v>
      </c>
      <c r="H13" t="s">
        <v>108</v>
      </c>
      <c r="I13" t="s">
        <v>108</v>
      </c>
      <c r="J13" t="s">
        <v>108</v>
      </c>
      <c r="K13" t="s">
        <v>108</v>
      </c>
      <c r="L13" t="s">
        <v>108</v>
      </c>
      <c r="M13" t="s">
        <v>108</v>
      </c>
      <c r="N13" t="s">
        <v>108</v>
      </c>
      <c r="O13" t="s">
        <v>108</v>
      </c>
      <c r="P13" t="s">
        <v>108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 t="s">
        <v>108</v>
      </c>
      <c r="I14" t="s">
        <v>108</v>
      </c>
      <c r="J14" t="s">
        <v>108</v>
      </c>
      <c r="K14" t="s">
        <v>108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268</v>
      </c>
      <c r="C15" t="s">
        <v>108</v>
      </c>
      <c r="D15" t="s">
        <v>108</v>
      </c>
      <c r="E15" t="s">
        <v>108</v>
      </c>
      <c r="F15" t="s">
        <v>108</v>
      </c>
      <c r="G15" t="s">
        <v>108</v>
      </c>
      <c r="H15" t="s">
        <v>108</v>
      </c>
      <c r="I15" t="s">
        <v>108</v>
      </c>
      <c r="J15" t="s">
        <v>108</v>
      </c>
      <c r="K15" t="s">
        <v>108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108</v>
      </c>
      <c r="C16" t="s">
        <v>222</v>
      </c>
      <c r="D16" t="s">
        <v>108</v>
      </c>
      <c r="E16" t="s">
        <v>108</v>
      </c>
      <c r="F16" t="s">
        <v>108</v>
      </c>
      <c r="G16" t="s">
        <v>108</v>
      </c>
      <c r="H16" t="s">
        <v>108</v>
      </c>
      <c r="I16" t="s">
        <v>108</v>
      </c>
      <c r="J16" t="s">
        <v>108</v>
      </c>
      <c r="K16" t="s">
        <v>108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465</v>
      </c>
      <c r="C17" t="s">
        <v>455</v>
      </c>
      <c r="D17" t="s">
        <v>1251</v>
      </c>
      <c r="E17" t="s">
        <v>386</v>
      </c>
      <c r="F17" t="s">
        <v>243</v>
      </c>
      <c r="G17" t="s">
        <v>580</v>
      </c>
      <c r="H17" t="s">
        <v>475</v>
      </c>
      <c r="I17" t="s">
        <v>644</v>
      </c>
      <c r="J17" t="s">
        <v>1295</v>
      </c>
      <c r="K17" t="s">
        <v>664</v>
      </c>
      <c r="L17" t="s">
        <v>311</v>
      </c>
      <c r="M17" t="s">
        <v>809</v>
      </c>
      <c r="N17" t="s">
        <v>215</v>
      </c>
      <c r="O17" t="s">
        <v>284</v>
      </c>
      <c r="P17" t="s">
        <v>651</v>
      </c>
      <c r="Q17" t="s">
        <v>1251</v>
      </c>
    </row>
    <row r="18" spans="1:17" x14ac:dyDescent="0.35">
      <c r="A18" t="s">
        <v>10</v>
      </c>
      <c r="B18" t="s">
        <v>1200</v>
      </c>
      <c r="C18" t="s">
        <v>270</v>
      </c>
      <c r="D18" t="s">
        <v>108</v>
      </c>
      <c r="E18" t="s">
        <v>641</v>
      </c>
      <c r="F18" t="s">
        <v>108</v>
      </c>
      <c r="G18" t="s">
        <v>108</v>
      </c>
      <c r="H18" t="s">
        <v>210</v>
      </c>
      <c r="I18" t="s">
        <v>362</v>
      </c>
      <c r="J18" t="s">
        <v>279</v>
      </c>
      <c r="K18" t="s">
        <v>108</v>
      </c>
      <c r="L18" t="s">
        <v>108</v>
      </c>
      <c r="M18" t="s">
        <v>108</v>
      </c>
      <c r="N18" t="s">
        <v>108</v>
      </c>
      <c r="O18" t="s">
        <v>804</v>
      </c>
      <c r="P18" t="s">
        <v>108</v>
      </c>
      <c r="Q18" t="s">
        <v>108</v>
      </c>
    </row>
    <row r="19" spans="1:17" x14ac:dyDescent="0.35">
      <c r="A19" t="s">
        <v>11</v>
      </c>
      <c r="B19" t="s">
        <v>204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 t="s">
        <v>108</v>
      </c>
      <c r="I19" t="s">
        <v>108</v>
      </c>
      <c r="J19" t="s">
        <v>108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1201</v>
      </c>
      <c r="C20" t="s">
        <v>362</v>
      </c>
      <c r="D20" t="s">
        <v>108</v>
      </c>
      <c r="E20" t="s">
        <v>108</v>
      </c>
      <c r="F20" t="s">
        <v>108</v>
      </c>
      <c r="G20" t="s">
        <v>108</v>
      </c>
      <c r="H20" t="s">
        <v>108</v>
      </c>
      <c r="I20" t="s">
        <v>108</v>
      </c>
      <c r="J20" t="s">
        <v>108</v>
      </c>
      <c r="K20" t="s">
        <v>108</v>
      </c>
      <c r="L20" t="s">
        <v>108</v>
      </c>
      <c r="M20" t="s">
        <v>108</v>
      </c>
      <c r="N20" t="s">
        <v>108</v>
      </c>
      <c r="O20" t="s">
        <v>108</v>
      </c>
      <c r="P20" t="s">
        <v>108</v>
      </c>
      <c r="Q20" t="s">
        <v>108</v>
      </c>
    </row>
    <row r="21" spans="1:17" x14ac:dyDescent="0.35">
      <c r="A21" t="s">
        <v>13</v>
      </c>
      <c r="B21" t="s">
        <v>262</v>
      </c>
      <c r="C21" t="s">
        <v>1228</v>
      </c>
      <c r="D21" t="s">
        <v>108</v>
      </c>
      <c r="E21" t="s">
        <v>108</v>
      </c>
      <c r="F21" t="s">
        <v>108</v>
      </c>
      <c r="G21" t="s">
        <v>108</v>
      </c>
      <c r="H21" t="s">
        <v>108</v>
      </c>
      <c r="I21" t="s">
        <v>108</v>
      </c>
      <c r="J21" t="s">
        <v>108</v>
      </c>
      <c r="K21" t="s">
        <v>108</v>
      </c>
      <c r="L21" t="s">
        <v>108</v>
      </c>
      <c r="M21" t="s">
        <v>108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701</v>
      </c>
      <c r="C22" t="s">
        <v>701</v>
      </c>
      <c r="D22" t="s">
        <v>205</v>
      </c>
      <c r="E22" t="s">
        <v>205</v>
      </c>
      <c r="F22" t="s">
        <v>205</v>
      </c>
      <c r="G22" t="s">
        <v>205</v>
      </c>
      <c r="H22" t="s">
        <v>205</v>
      </c>
      <c r="I22" t="s">
        <v>205</v>
      </c>
      <c r="J22" t="s">
        <v>205</v>
      </c>
      <c r="K22" t="s">
        <v>205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1202</v>
      </c>
      <c r="C23" t="s">
        <v>481</v>
      </c>
      <c r="D23" t="s">
        <v>1252</v>
      </c>
      <c r="E23" t="s">
        <v>1386</v>
      </c>
      <c r="F23" t="s">
        <v>1143</v>
      </c>
      <c r="G23" t="s">
        <v>750</v>
      </c>
      <c r="H23" t="s">
        <v>1353</v>
      </c>
      <c r="I23" t="s">
        <v>804</v>
      </c>
      <c r="J23" t="s">
        <v>1296</v>
      </c>
      <c r="K23" t="s">
        <v>1313</v>
      </c>
      <c r="L23" t="s">
        <v>1321</v>
      </c>
      <c r="M23" t="s">
        <v>1671</v>
      </c>
      <c r="N23" t="s">
        <v>108</v>
      </c>
      <c r="O23" t="s">
        <v>1689</v>
      </c>
      <c r="P23" t="s">
        <v>1143</v>
      </c>
      <c r="Q23" t="s">
        <v>1720</v>
      </c>
    </row>
    <row r="24" spans="1:17" x14ac:dyDescent="0.35">
      <c r="A24" t="s">
        <v>16</v>
      </c>
      <c r="B24" t="s">
        <v>664</v>
      </c>
      <c r="C24" t="s">
        <v>1084</v>
      </c>
      <c r="D24" t="s">
        <v>357</v>
      </c>
      <c r="E24" t="s">
        <v>406</v>
      </c>
      <c r="F24" t="s">
        <v>490</v>
      </c>
      <c r="G24" t="s">
        <v>812</v>
      </c>
      <c r="H24" t="s">
        <v>255</v>
      </c>
      <c r="I24" t="s">
        <v>967</v>
      </c>
      <c r="J24" t="s">
        <v>1297</v>
      </c>
      <c r="K24" t="s">
        <v>645</v>
      </c>
      <c r="L24" t="s">
        <v>807</v>
      </c>
      <c r="M24" t="s">
        <v>682</v>
      </c>
      <c r="N24" t="s">
        <v>108</v>
      </c>
      <c r="O24" t="s">
        <v>649</v>
      </c>
      <c r="P24" t="s">
        <v>247</v>
      </c>
      <c r="Q24" t="s">
        <v>1721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 t="s">
        <v>108</v>
      </c>
      <c r="I28" t="s">
        <v>108</v>
      </c>
      <c r="J28" t="s">
        <v>108</v>
      </c>
      <c r="K28" t="s">
        <v>108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108</v>
      </c>
      <c r="C29" t="s">
        <v>108</v>
      </c>
      <c r="D29" t="s">
        <v>108</v>
      </c>
      <c r="E29" t="s">
        <v>108</v>
      </c>
      <c r="F29" t="s">
        <v>108</v>
      </c>
      <c r="G29" t="s">
        <v>108</v>
      </c>
      <c r="H29" t="s">
        <v>108</v>
      </c>
      <c r="I29" t="s">
        <v>108</v>
      </c>
      <c r="J29" t="s">
        <v>108</v>
      </c>
      <c r="K29" t="s">
        <v>108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1203</v>
      </c>
      <c r="C30" t="s">
        <v>108</v>
      </c>
      <c r="D30" t="s">
        <v>108</v>
      </c>
      <c r="E30" t="s">
        <v>108</v>
      </c>
      <c r="F30" t="s">
        <v>108</v>
      </c>
      <c r="G30" t="s">
        <v>108</v>
      </c>
      <c r="H30" t="s">
        <v>108</v>
      </c>
      <c r="I30" t="s">
        <v>108</v>
      </c>
      <c r="J30" t="s">
        <v>108</v>
      </c>
      <c r="K30" t="s">
        <v>108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108</v>
      </c>
      <c r="C31" t="s">
        <v>903</v>
      </c>
      <c r="D31" t="s">
        <v>108</v>
      </c>
      <c r="E31" t="s">
        <v>108</v>
      </c>
      <c r="F31" t="s">
        <v>108</v>
      </c>
      <c r="G31" t="s">
        <v>108</v>
      </c>
      <c r="H31" t="s">
        <v>1066</v>
      </c>
      <c r="I31" t="s">
        <v>108</v>
      </c>
      <c r="J31" t="s">
        <v>108</v>
      </c>
      <c r="K31" t="s">
        <v>108</v>
      </c>
      <c r="L31" t="s">
        <v>108</v>
      </c>
      <c r="M31" t="s">
        <v>108</v>
      </c>
      <c r="N31" t="s">
        <v>108</v>
      </c>
      <c r="O31" t="s">
        <v>108</v>
      </c>
      <c r="P31" t="s">
        <v>108</v>
      </c>
      <c r="Q31" t="s">
        <v>108</v>
      </c>
    </row>
    <row r="32" spans="1:17" x14ac:dyDescent="0.35">
      <c r="A32" t="s">
        <v>24</v>
      </c>
      <c r="B32" t="s">
        <v>1204</v>
      </c>
      <c r="C32" t="s">
        <v>1229</v>
      </c>
      <c r="D32" t="s">
        <v>434</v>
      </c>
      <c r="E32" t="s">
        <v>279</v>
      </c>
      <c r="F32" t="s">
        <v>204</v>
      </c>
      <c r="G32" t="s">
        <v>108</v>
      </c>
      <c r="H32" t="s">
        <v>638</v>
      </c>
      <c r="I32" t="s">
        <v>108</v>
      </c>
      <c r="J32" t="s">
        <v>108</v>
      </c>
      <c r="K32" t="s">
        <v>108</v>
      </c>
      <c r="L32" t="s">
        <v>108</v>
      </c>
      <c r="M32" t="s">
        <v>108</v>
      </c>
      <c r="N32" t="s">
        <v>108</v>
      </c>
      <c r="O32" t="s">
        <v>494</v>
      </c>
      <c r="P32" t="s">
        <v>108</v>
      </c>
      <c r="Q32" t="s">
        <v>108</v>
      </c>
    </row>
    <row r="33" spans="1:17" x14ac:dyDescent="0.35">
      <c r="A33" t="s">
        <v>25</v>
      </c>
      <c r="B33" t="s">
        <v>1205</v>
      </c>
      <c r="C33" t="s">
        <v>1230</v>
      </c>
      <c r="D33" t="s">
        <v>108</v>
      </c>
      <c r="E33" t="s">
        <v>108</v>
      </c>
      <c r="F33" t="s">
        <v>108</v>
      </c>
      <c r="G33" t="s">
        <v>108</v>
      </c>
      <c r="H33" t="s">
        <v>108</v>
      </c>
      <c r="I33" t="s">
        <v>108</v>
      </c>
      <c r="J33" t="s">
        <v>108</v>
      </c>
      <c r="K33" t="s">
        <v>108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147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 t="s">
        <v>108</v>
      </c>
      <c r="I34" t="s">
        <v>108</v>
      </c>
      <c r="J34" t="s">
        <v>108</v>
      </c>
      <c r="K34" t="s">
        <v>108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1624</v>
      </c>
      <c r="C36" t="s">
        <v>907</v>
      </c>
      <c r="D36" t="s">
        <v>1632</v>
      </c>
      <c r="E36" t="s">
        <v>1387</v>
      </c>
      <c r="F36" t="s">
        <v>1638</v>
      </c>
      <c r="G36" t="s">
        <v>1643</v>
      </c>
      <c r="H36" t="s">
        <v>1354</v>
      </c>
      <c r="I36" t="s">
        <v>1659</v>
      </c>
      <c r="J36" t="s">
        <v>1298</v>
      </c>
      <c r="K36" t="s">
        <v>1664</v>
      </c>
      <c r="L36" t="s">
        <v>1322</v>
      </c>
      <c r="M36" t="s">
        <v>1672</v>
      </c>
      <c r="N36" t="s">
        <v>1337</v>
      </c>
      <c r="O36" t="s">
        <v>1690</v>
      </c>
      <c r="P36" t="s">
        <v>1704</v>
      </c>
      <c r="Q36" t="s">
        <v>573</v>
      </c>
    </row>
    <row r="37" spans="1:17" x14ac:dyDescent="0.35">
      <c r="A37" s="1" t="s">
        <v>29</v>
      </c>
      <c r="B37" t="s">
        <v>1625</v>
      </c>
      <c r="C37" t="s">
        <v>907</v>
      </c>
      <c r="D37" t="s">
        <v>1633</v>
      </c>
      <c r="E37" t="s">
        <v>1388</v>
      </c>
      <c r="F37" t="s">
        <v>1376</v>
      </c>
      <c r="G37" t="s">
        <v>1644</v>
      </c>
      <c r="H37" t="s">
        <v>1651</v>
      </c>
      <c r="I37" t="s">
        <v>1287</v>
      </c>
      <c r="J37" t="s">
        <v>1299</v>
      </c>
      <c r="K37" t="s">
        <v>1665</v>
      </c>
      <c r="L37" t="s">
        <v>1323</v>
      </c>
      <c r="M37" t="s">
        <v>1673</v>
      </c>
      <c r="N37" t="s">
        <v>1338</v>
      </c>
      <c r="O37" t="s">
        <v>1691</v>
      </c>
      <c r="P37" t="s">
        <v>1705</v>
      </c>
      <c r="Q37" t="s">
        <v>573</v>
      </c>
    </row>
    <row r="38" spans="1:17" x14ac:dyDescent="0.35">
      <c r="A38" t="s">
        <v>30</v>
      </c>
      <c r="B38" t="s">
        <v>1626</v>
      </c>
      <c r="C38" t="s">
        <v>1231</v>
      </c>
      <c r="D38" t="s">
        <v>1321</v>
      </c>
      <c r="E38" t="s">
        <v>658</v>
      </c>
      <c r="F38" t="s">
        <v>1639</v>
      </c>
      <c r="G38" t="s">
        <v>1645</v>
      </c>
      <c r="H38" t="s">
        <v>1353</v>
      </c>
      <c r="I38" t="s">
        <v>1660</v>
      </c>
      <c r="J38" t="s">
        <v>1300</v>
      </c>
      <c r="K38" t="s">
        <v>1666</v>
      </c>
      <c r="L38" t="s">
        <v>1324</v>
      </c>
      <c r="M38" t="s">
        <v>1674</v>
      </c>
      <c r="N38" t="s">
        <v>486</v>
      </c>
      <c r="O38" t="s">
        <v>1692</v>
      </c>
      <c r="P38" t="s">
        <v>1706</v>
      </c>
      <c r="Q38" t="s">
        <v>1721</v>
      </c>
    </row>
    <row r="39" spans="1:17" x14ac:dyDescent="0.35">
      <c r="A39" t="s">
        <v>31</v>
      </c>
      <c r="B39" t="s">
        <v>1206</v>
      </c>
      <c r="C39" t="s">
        <v>1232</v>
      </c>
      <c r="D39" t="s">
        <v>976</v>
      </c>
      <c r="E39" t="s">
        <v>145</v>
      </c>
      <c r="F39" t="s">
        <v>108</v>
      </c>
      <c r="G39" t="s">
        <v>278</v>
      </c>
      <c r="H39" t="s">
        <v>284</v>
      </c>
      <c r="I39" t="s">
        <v>257</v>
      </c>
      <c r="J39" t="s">
        <v>619</v>
      </c>
      <c r="K39" t="s">
        <v>108</v>
      </c>
      <c r="L39" t="s">
        <v>108</v>
      </c>
      <c r="M39" t="s">
        <v>479</v>
      </c>
      <c r="N39" t="s">
        <v>108</v>
      </c>
      <c r="O39" t="s">
        <v>605</v>
      </c>
      <c r="P39" t="s">
        <v>278</v>
      </c>
      <c r="Q39" t="s">
        <v>804</v>
      </c>
    </row>
    <row r="40" spans="1:17" x14ac:dyDescent="0.35">
      <c r="A40" s="1" t="s">
        <v>32</v>
      </c>
      <c r="B40" t="s">
        <v>1627</v>
      </c>
      <c r="C40" t="s">
        <v>1233</v>
      </c>
      <c r="D40" t="s">
        <v>1634</v>
      </c>
      <c r="E40" t="s">
        <v>1389</v>
      </c>
      <c r="F40" t="s">
        <v>1640</v>
      </c>
      <c r="G40" t="s">
        <v>1646</v>
      </c>
      <c r="H40" t="s">
        <v>1652</v>
      </c>
      <c r="I40" t="s">
        <v>1661</v>
      </c>
      <c r="J40" t="s">
        <v>1301</v>
      </c>
      <c r="K40" t="s">
        <v>1667</v>
      </c>
      <c r="L40" t="s">
        <v>1325</v>
      </c>
      <c r="M40" t="s">
        <v>1675</v>
      </c>
      <c r="N40" t="s">
        <v>1339</v>
      </c>
      <c r="O40" t="s">
        <v>1693</v>
      </c>
      <c r="P40" t="s">
        <v>1707</v>
      </c>
      <c r="Q40" t="s">
        <v>1722</v>
      </c>
    </row>
    <row r="41" spans="1:17" x14ac:dyDescent="0.35">
      <c r="A41" s="1" t="s">
        <v>33</v>
      </c>
      <c r="B41" t="s">
        <v>474</v>
      </c>
      <c r="C41" t="s">
        <v>219</v>
      </c>
      <c r="D41" t="s">
        <v>212</v>
      </c>
      <c r="E41" t="s">
        <v>232</v>
      </c>
      <c r="F41" t="s">
        <v>224</v>
      </c>
      <c r="G41" t="s">
        <v>212</v>
      </c>
      <c r="H41" t="s">
        <v>212</v>
      </c>
      <c r="I41" t="s">
        <v>224</v>
      </c>
      <c r="J41" t="s">
        <v>199</v>
      </c>
      <c r="K41" t="s">
        <v>108</v>
      </c>
      <c r="L41" t="s">
        <v>224</v>
      </c>
      <c r="M41" t="s">
        <v>232</v>
      </c>
      <c r="N41" t="s">
        <v>108</v>
      </c>
      <c r="O41" t="s">
        <v>232</v>
      </c>
      <c r="P41" t="s">
        <v>235</v>
      </c>
      <c r="Q41" t="s">
        <v>212</v>
      </c>
    </row>
    <row r="42" spans="1:17" x14ac:dyDescent="0.35">
      <c r="A42" s="1" t="s">
        <v>34</v>
      </c>
      <c r="B42" t="s">
        <v>325</v>
      </c>
      <c r="C42" t="s">
        <v>978</v>
      </c>
      <c r="D42" t="s">
        <v>435</v>
      </c>
      <c r="E42" t="s">
        <v>425</v>
      </c>
      <c r="F42" t="s">
        <v>775</v>
      </c>
      <c r="G42" t="s">
        <v>757</v>
      </c>
      <c r="H42" t="s">
        <v>207</v>
      </c>
      <c r="I42" t="s">
        <v>248</v>
      </c>
      <c r="J42" t="s">
        <v>606</v>
      </c>
      <c r="K42" t="s">
        <v>775</v>
      </c>
      <c r="L42" t="s">
        <v>457</v>
      </c>
      <c r="M42" t="s">
        <v>435</v>
      </c>
      <c r="N42" t="s">
        <v>409</v>
      </c>
      <c r="O42" t="s">
        <v>425</v>
      </c>
      <c r="P42" t="s">
        <v>208</v>
      </c>
      <c r="Q42" t="s">
        <v>296</v>
      </c>
    </row>
    <row r="43" spans="1:17" x14ac:dyDescent="0.35">
      <c r="A43" t="s">
        <v>35</v>
      </c>
      <c r="B43" t="s">
        <v>562</v>
      </c>
      <c r="C43" t="s">
        <v>325</v>
      </c>
      <c r="D43" t="s">
        <v>373</v>
      </c>
      <c r="E43" t="s">
        <v>336</v>
      </c>
      <c r="F43" t="s">
        <v>168</v>
      </c>
      <c r="G43" t="s">
        <v>249</v>
      </c>
      <c r="H43" t="s">
        <v>336</v>
      </c>
      <c r="I43" t="s">
        <v>458</v>
      </c>
      <c r="J43" t="s">
        <v>238</v>
      </c>
      <c r="K43" t="s">
        <v>425</v>
      </c>
      <c r="L43" t="s">
        <v>978</v>
      </c>
      <c r="M43" t="s">
        <v>325</v>
      </c>
      <c r="N43" t="s">
        <v>757</v>
      </c>
      <c r="O43" t="s">
        <v>239</v>
      </c>
      <c r="P43" t="s">
        <v>324</v>
      </c>
      <c r="Q43" t="s">
        <v>249</v>
      </c>
    </row>
    <row r="44" spans="1:17" x14ac:dyDescent="0.35">
      <c r="A44" t="s">
        <v>36</v>
      </c>
      <c r="B44" t="s">
        <v>1207</v>
      </c>
      <c r="C44" t="s">
        <v>610</v>
      </c>
      <c r="D44" t="s">
        <v>452</v>
      </c>
      <c r="E44" t="s">
        <v>258</v>
      </c>
      <c r="F44" t="s">
        <v>969</v>
      </c>
      <c r="G44" t="s">
        <v>330</v>
      </c>
      <c r="H44" t="s">
        <v>339</v>
      </c>
      <c r="I44" t="s">
        <v>565</v>
      </c>
      <c r="J44" t="s">
        <v>326</v>
      </c>
      <c r="K44" t="s">
        <v>814</v>
      </c>
      <c r="L44" t="s">
        <v>258</v>
      </c>
      <c r="M44" t="s">
        <v>349</v>
      </c>
      <c r="N44" t="s">
        <v>1340</v>
      </c>
      <c r="O44" t="s">
        <v>258</v>
      </c>
      <c r="P44" t="s">
        <v>234</v>
      </c>
      <c r="Q44" t="s">
        <v>819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1208</v>
      </c>
      <c r="C46" t="s">
        <v>1234</v>
      </c>
      <c r="D46" t="s">
        <v>1253</v>
      </c>
      <c r="E46" t="s">
        <v>1390</v>
      </c>
      <c r="F46" t="s">
        <v>1262</v>
      </c>
      <c r="G46" t="s">
        <v>1276</v>
      </c>
      <c r="H46" t="s">
        <v>1355</v>
      </c>
      <c r="I46" t="s">
        <v>1284</v>
      </c>
      <c r="J46" t="s">
        <v>1302</v>
      </c>
      <c r="K46" t="s">
        <v>1314</v>
      </c>
      <c r="L46" t="s">
        <v>1326</v>
      </c>
      <c r="M46" t="s">
        <v>1676</v>
      </c>
      <c r="N46" t="s">
        <v>1341</v>
      </c>
      <c r="O46" t="s">
        <v>1694</v>
      </c>
      <c r="P46" t="s">
        <v>1708</v>
      </c>
      <c r="Q46" t="s">
        <v>1723</v>
      </c>
    </row>
    <row r="47" spans="1:17" x14ac:dyDescent="0.35">
      <c r="A47" s="1" t="s">
        <v>39</v>
      </c>
      <c r="B47" t="s">
        <v>580</v>
      </c>
      <c r="C47" t="s">
        <v>685</v>
      </c>
      <c r="D47" t="s">
        <v>822</v>
      </c>
      <c r="E47" t="s">
        <v>358</v>
      </c>
      <c r="F47" t="s">
        <v>267</v>
      </c>
      <c r="G47" t="s">
        <v>229</v>
      </c>
      <c r="H47" t="s">
        <v>468</v>
      </c>
      <c r="I47" t="s">
        <v>1285</v>
      </c>
      <c r="J47" t="s">
        <v>271</v>
      </c>
      <c r="K47" t="s">
        <v>349</v>
      </c>
      <c r="L47" t="s">
        <v>278</v>
      </c>
      <c r="M47" t="s">
        <v>1677</v>
      </c>
      <c r="N47" t="s">
        <v>820</v>
      </c>
      <c r="O47" t="s">
        <v>502</v>
      </c>
      <c r="P47" t="s">
        <v>676</v>
      </c>
      <c r="Q47" t="s">
        <v>651</v>
      </c>
    </row>
    <row r="48" spans="1:17" x14ac:dyDescent="0.35">
      <c r="A48" t="s">
        <v>40</v>
      </c>
      <c r="B48" t="s">
        <v>275</v>
      </c>
      <c r="C48" t="s">
        <v>911</v>
      </c>
      <c r="D48" t="s">
        <v>444</v>
      </c>
      <c r="E48" t="s">
        <v>444</v>
      </c>
      <c r="F48" t="s">
        <v>811</v>
      </c>
      <c r="G48" t="s">
        <v>1198</v>
      </c>
      <c r="H48" t="s">
        <v>778</v>
      </c>
      <c r="I48" t="s">
        <v>328</v>
      </c>
      <c r="J48" t="s">
        <v>564</v>
      </c>
      <c r="K48" t="s">
        <v>855</v>
      </c>
      <c r="L48" t="s">
        <v>275</v>
      </c>
      <c r="M48" t="s">
        <v>260</v>
      </c>
      <c r="N48" t="s">
        <v>489</v>
      </c>
      <c r="O48" t="s">
        <v>578</v>
      </c>
      <c r="P48" t="s">
        <v>578</v>
      </c>
      <c r="Q48" t="s">
        <v>1069</v>
      </c>
    </row>
    <row r="49" spans="1:17" x14ac:dyDescent="0.35">
      <c r="A49" t="s">
        <v>41</v>
      </c>
      <c r="B49" t="s">
        <v>1209</v>
      </c>
      <c r="C49" t="s">
        <v>1235</v>
      </c>
      <c r="D49" t="s">
        <v>1254</v>
      </c>
      <c r="E49" t="s">
        <v>1391</v>
      </c>
      <c r="F49" t="s">
        <v>1263</v>
      </c>
      <c r="G49" t="s">
        <v>1277</v>
      </c>
      <c r="H49" t="s">
        <v>1356</v>
      </c>
      <c r="I49" t="s">
        <v>1286</v>
      </c>
      <c r="J49" t="s">
        <v>273</v>
      </c>
      <c r="K49" t="s">
        <v>1315</v>
      </c>
      <c r="L49" t="s">
        <v>242</v>
      </c>
      <c r="M49" t="s">
        <v>1678</v>
      </c>
      <c r="N49" t="s">
        <v>1342</v>
      </c>
      <c r="O49" t="s">
        <v>1695</v>
      </c>
      <c r="P49" t="s">
        <v>1709</v>
      </c>
      <c r="Q49" t="s">
        <v>1724</v>
      </c>
    </row>
    <row r="50" spans="1:17" x14ac:dyDescent="0.35">
      <c r="A50" t="s">
        <v>42</v>
      </c>
      <c r="B50" t="s">
        <v>571</v>
      </c>
      <c r="C50" t="s">
        <v>1049</v>
      </c>
      <c r="D50" t="s">
        <v>108</v>
      </c>
      <c r="E50" t="s">
        <v>108</v>
      </c>
      <c r="F50" t="s">
        <v>108</v>
      </c>
      <c r="G50" t="s">
        <v>108</v>
      </c>
      <c r="H50" t="s">
        <v>453</v>
      </c>
      <c r="I50" t="s">
        <v>108</v>
      </c>
      <c r="J50" t="s">
        <v>108</v>
      </c>
      <c r="K50" t="s">
        <v>108</v>
      </c>
      <c r="L50" t="s">
        <v>311</v>
      </c>
      <c r="M50" t="s">
        <v>108</v>
      </c>
      <c r="N50" t="s">
        <v>108</v>
      </c>
      <c r="O50" t="s">
        <v>108</v>
      </c>
      <c r="P50" t="s">
        <v>108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1210</v>
      </c>
      <c r="C52" t="s">
        <v>1236</v>
      </c>
      <c r="D52" t="s">
        <v>1255</v>
      </c>
      <c r="E52" t="s">
        <v>1392</v>
      </c>
      <c r="F52" t="s">
        <v>1264</v>
      </c>
      <c r="G52" t="s">
        <v>1647</v>
      </c>
      <c r="H52" t="s">
        <v>353</v>
      </c>
      <c r="I52" t="s">
        <v>1287</v>
      </c>
      <c r="J52" t="s">
        <v>1303</v>
      </c>
      <c r="K52" t="s">
        <v>1316</v>
      </c>
      <c r="L52" t="s">
        <v>1327</v>
      </c>
      <c r="M52" t="s">
        <v>1679</v>
      </c>
      <c r="N52" t="s">
        <v>1343</v>
      </c>
      <c r="O52" t="s">
        <v>1696</v>
      </c>
      <c r="P52" t="s">
        <v>1710</v>
      </c>
      <c r="Q52" t="s">
        <v>1725</v>
      </c>
    </row>
    <row r="53" spans="1:17" x14ac:dyDescent="0.35">
      <c r="A53" t="s">
        <v>45</v>
      </c>
      <c r="B53" t="s">
        <v>1211</v>
      </c>
      <c r="C53" t="s">
        <v>1237</v>
      </c>
      <c r="D53" t="s">
        <v>1635</v>
      </c>
      <c r="E53" t="s">
        <v>253</v>
      </c>
      <c r="F53" t="s">
        <v>1265</v>
      </c>
      <c r="G53" t="s">
        <v>1278</v>
      </c>
      <c r="H53" t="s">
        <v>1357</v>
      </c>
      <c r="I53" t="s">
        <v>1288</v>
      </c>
      <c r="J53" t="s">
        <v>1304</v>
      </c>
      <c r="K53" t="s">
        <v>1317</v>
      </c>
      <c r="L53" t="s">
        <v>1328</v>
      </c>
      <c r="M53" t="s">
        <v>1680</v>
      </c>
      <c r="N53" t="s">
        <v>1344</v>
      </c>
      <c r="O53" t="s">
        <v>627</v>
      </c>
      <c r="P53" t="s">
        <v>1711</v>
      </c>
      <c r="Q53" t="s">
        <v>1726</v>
      </c>
    </row>
    <row r="54" spans="1:17" x14ac:dyDescent="0.35">
      <c r="A54" t="s">
        <v>46</v>
      </c>
      <c r="B54" t="s">
        <v>1628</v>
      </c>
      <c r="C54" t="s">
        <v>1238</v>
      </c>
      <c r="D54" t="s">
        <v>614</v>
      </c>
      <c r="E54" t="s">
        <v>1393</v>
      </c>
      <c r="F54" t="s">
        <v>1641</v>
      </c>
      <c r="G54" t="s">
        <v>1279</v>
      </c>
      <c r="H54" t="s">
        <v>1653</v>
      </c>
      <c r="I54" t="s">
        <v>1662</v>
      </c>
      <c r="J54" t="s">
        <v>1305</v>
      </c>
      <c r="K54" t="s">
        <v>1668</v>
      </c>
      <c r="L54" t="s">
        <v>1329</v>
      </c>
      <c r="M54" t="s">
        <v>1681</v>
      </c>
      <c r="N54" t="s">
        <v>1345</v>
      </c>
      <c r="O54" t="s">
        <v>1697</v>
      </c>
      <c r="P54" t="s">
        <v>1712</v>
      </c>
      <c r="Q54" t="s">
        <v>712</v>
      </c>
    </row>
    <row r="55" spans="1:17" x14ac:dyDescent="0.35">
      <c r="A55" t="s">
        <v>47</v>
      </c>
      <c r="B55" t="s">
        <v>1212</v>
      </c>
      <c r="C55" t="s">
        <v>1239</v>
      </c>
      <c r="D55" t="s">
        <v>1256</v>
      </c>
      <c r="E55" t="s">
        <v>1394</v>
      </c>
      <c r="F55" t="s">
        <v>1266</v>
      </c>
      <c r="G55" t="s">
        <v>1280</v>
      </c>
      <c r="H55" t="s">
        <v>1654</v>
      </c>
      <c r="I55" t="s">
        <v>1289</v>
      </c>
      <c r="J55" t="s">
        <v>1306</v>
      </c>
      <c r="K55" t="s">
        <v>1130</v>
      </c>
      <c r="L55" t="s">
        <v>1330</v>
      </c>
      <c r="M55" t="s">
        <v>1682</v>
      </c>
      <c r="N55" t="s">
        <v>1346</v>
      </c>
      <c r="O55" t="s">
        <v>1698</v>
      </c>
      <c r="P55" t="s">
        <v>1713</v>
      </c>
      <c r="Q55" t="s">
        <v>1727</v>
      </c>
    </row>
    <row r="56" spans="1:17" x14ac:dyDescent="0.35">
      <c r="A56" s="2" t="s">
        <v>48</v>
      </c>
      <c r="B56" t="s">
        <v>1624</v>
      </c>
      <c r="C56" t="s">
        <v>907</v>
      </c>
      <c r="D56" t="s">
        <v>1632</v>
      </c>
      <c r="E56" t="s">
        <v>1387</v>
      </c>
      <c r="F56" t="s">
        <v>1638</v>
      </c>
      <c r="G56" t="s">
        <v>1643</v>
      </c>
      <c r="H56" t="s">
        <v>1354</v>
      </c>
      <c r="I56" t="s">
        <v>1659</v>
      </c>
      <c r="J56" t="s">
        <v>1298</v>
      </c>
      <c r="K56" t="s">
        <v>1664</v>
      </c>
      <c r="L56" t="s">
        <v>1322</v>
      </c>
      <c r="M56" t="s">
        <v>1672</v>
      </c>
      <c r="N56" t="s">
        <v>1337</v>
      </c>
      <c r="O56" t="s">
        <v>1690</v>
      </c>
      <c r="P56" t="s">
        <v>1704</v>
      </c>
      <c r="Q56" t="s">
        <v>573</v>
      </c>
    </row>
    <row r="57" spans="1:17" x14ac:dyDescent="0.35">
      <c r="A57" t="s">
        <v>49</v>
      </c>
      <c r="B57" t="s">
        <v>1213</v>
      </c>
      <c r="C57" t="s">
        <v>1240</v>
      </c>
      <c r="D57" t="s">
        <v>1257</v>
      </c>
      <c r="E57" t="s">
        <v>193</v>
      </c>
      <c r="F57" t="s">
        <v>1267</v>
      </c>
      <c r="G57" t="s">
        <v>209</v>
      </c>
      <c r="H57" t="s">
        <v>1358</v>
      </c>
      <c r="I57" t="s">
        <v>234</v>
      </c>
      <c r="J57" t="s">
        <v>656</v>
      </c>
      <c r="K57" t="s">
        <v>777</v>
      </c>
      <c r="L57" t="s">
        <v>970</v>
      </c>
      <c r="M57" t="s">
        <v>441</v>
      </c>
      <c r="N57" t="s">
        <v>193</v>
      </c>
      <c r="O57" t="s">
        <v>302</v>
      </c>
      <c r="P57" t="s">
        <v>342</v>
      </c>
      <c r="Q57" t="s">
        <v>1728</v>
      </c>
    </row>
    <row r="58" spans="1:17" x14ac:dyDescent="0.35">
      <c r="A58" t="s">
        <v>50</v>
      </c>
      <c r="B58" t="s">
        <v>329</v>
      </c>
      <c r="C58" t="s">
        <v>513</v>
      </c>
      <c r="D58" t="s">
        <v>818</v>
      </c>
      <c r="E58" t="s">
        <v>218</v>
      </c>
      <c r="F58" t="s">
        <v>250</v>
      </c>
      <c r="G58" t="s">
        <v>249</v>
      </c>
      <c r="H58" t="s">
        <v>437</v>
      </c>
      <c r="I58" t="s">
        <v>448</v>
      </c>
      <c r="J58" t="s">
        <v>604</v>
      </c>
      <c r="K58" t="s">
        <v>480</v>
      </c>
      <c r="L58" t="s">
        <v>461</v>
      </c>
      <c r="M58" t="s">
        <v>1047</v>
      </c>
      <c r="N58" t="s">
        <v>228</v>
      </c>
      <c r="O58" t="s">
        <v>1047</v>
      </c>
      <c r="P58" t="s">
        <v>448</v>
      </c>
      <c r="Q58" t="s">
        <v>492</v>
      </c>
    </row>
    <row r="59" spans="1:17" x14ac:dyDescent="0.35">
      <c r="A59" t="s">
        <v>51</v>
      </c>
      <c r="B59" t="s">
        <v>555</v>
      </c>
      <c r="C59" t="s">
        <v>1241</v>
      </c>
      <c r="D59" t="s">
        <v>480</v>
      </c>
      <c r="E59" t="s">
        <v>203</v>
      </c>
      <c r="F59" t="s">
        <v>1268</v>
      </c>
      <c r="G59" t="s">
        <v>631</v>
      </c>
      <c r="H59" t="s">
        <v>809</v>
      </c>
      <c r="I59" t="s">
        <v>181</v>
      </c>
      <c r="J59" t="s">
        <v>229</v>
      </c>
      <c r="K59" t="s">
        <v>632</v>
      </c>
      <c r="L59" t="s">
        <v>179</v>
      </c>
      <c r="M59" t="s">
        <v>251</v>
      </c>
      <c r="N59" t="s">
        <v>418</v>
      </c>
      <c r="O59" t="s">
        <v>1050</v>
      </c>
      <c r="P59" t="s">
        <v>685</v>
      </c>
      <c r="Q59" t="s">
        <v>1268</v>
      </c>
    </row>
    <row r="60" spans="1:17" x14ac:dyDescent="0.35">
      <c r="A60" t="s">
        <v>52</v>
      </c>
      <c r="B60" t="s">
        <v>648</v>
      </c>
      <c r="C60" t="s">
        <v>1242</v>
      </c>
      <c r="D60" t="s">
        <v>469</v>
      </c>
      <c r="E60" t="s">
        <v>1395</v>
      </c>
      <c r="F60" t="s">
        <v>1269</v>
      </c>
      <c r="G60" t="s">
        <v>249</v>
      </c>
      <c r="H60" t="s">
        <v>340</v>
      </c>
      <c r="I60" t="s">
        <v>914</v>
      </c>
      <c r="J60" t="s">
        <v>470</v>
      </c>
      <c r="K60" t="s">
        <v>569</v>
      </c>
      <c r="L60" t="s">
        <v>1043</v>
      </c>
      <c r="M60" t="s">
        <v>473</v>
      </c>
      <c r="N60" t="s">
        <v>397</v>
      </c>
      <c r="O60" t="s">
        <v>481</v>
      </c>
      <c r="P60" t="s">
        <v>604</v>
      </c>
      <c r="Q60" t="s">
        <v>277</v>
      </c>
    </row>
    <row r="61" spans="1:17" x14ac:dyDescent="0.35">
      <c r="A61" s="1" t="s">
        <v>53</v>
      </c>
      <c r="B61" t="s">
        <v>1214</v>
      </c>
      <c r="C61" t="s">
        <v>354</v>
      </c>
      <c r="D61" t="s">
        <v>331</v>
      </c>
      <c r="E61" t="s">
        <v>1128</v>
      </c>
      <c r="F61" t="s">
        <v>459</v>
      </c>
      <c r="G61" t="s">
        <v>262</v>
      </c>
      <c r="H61" t="s">
        <v>644</v>
      </c>
      <c r="I61" t="s">
        <v>230</v>
      </c>
      <c r="J61" t="s">
        <v>482</v>
      </c>
      <c r="K61" t="s">
        <v>1268</v>
      </c>
      <c r="L61" t="s">
        <v>470</v>
      </c>
      <c r="M61" t="s">
        <v>1068</v>
      </c>
      <c r="N61" t="s">
        <v>609</v>
      </c>
      <c r="O61" t="s">
        <v>631</v>
      </c>
      <c r="P61" t="s">
        <v>626</v>
      </c>
      <c r="Q61" t="s">
        <v>633</v>
      </c>
    </row>
    <row r="62" spans="1:17" x14ac:dyDescent="0.35">
      <c r="A62" t="s">
        <v>54</v>
      </c>
      <c r="B62" t="s">
        <v>1215</v>
      </c>
      <c r="C62" t="s">
        <v>1243</v>
      </c>
      <c r="D62" t="s">
        <v>1258</v>
      </c>
      <c r="E62" t="s">
        <v>1396</v>
      </c>
      <c r="F62" t="s">
        <v>1270</v>
      </c>
      <c r="G62" t="s">
        <v>1648</v>
      </c>
      <c r="H62" t="s">
        <v>1359</v>
      </c>
      <c r="I62" t="s">
        <v>1290</v>
      </c>
      <c r="J62" t="s">
        <v>1307</v>
      </c>
      <c r="K62" t="s">
        <v>1318</v>
      </c>
      <c r="L62" t="s">
        <v>1331</v>
      </c>
      <c r="M62" t="s">
        <v>1683</v>
      </c>
      <c r="N62" t="s">
        <v>1347</v>
      </c>
      <c r="O62" t="s">
        <v>1699</v>
      </c>
      <c r="P62" t="s">
        <v>1714</v>
      </c>
      <c r="Q62" t="s">
        <v>1729</v>
      </c>
    </row>
    <row r="63" spans="1:17" x14ac:dyDescent="0.35">
      <c r="A63" t="s">
        <v>55</v>
      </c>
      <c r="B63" t="s">
        <v>1216</v>
      </c>
      <c r="C63" t="s">
        <v>1244</v>
      </c>
      <c r="D63" t="s">
        <v>1636</v>
      </c>
      <c r="E63" t="s">
        <v>1397</v>
      </c>
      <c r="F63" t="s">
        <v>1271</v>
      </c>
      <c r="G63" t="s">
        <v>1281</v>
      </c>
      <c r="H63" t="s">
        <v>1360</v>
      </c>
      <c r="I63" t="s">
        <v>1291</v>
      </c>
      <c r="J63" t="s">
        <v>1308</v>
      </c>
      <c r="K63" t="s">
        <v>1319</v>
      </c>
      <c r="L63" t="s">
        <v>1332</v>
      </c>
      <c r="M63" t="s">
        <v>1684</v>
      </c>
      <c r="N63" t="s">
        <v>1348</v>
      </c>
      <c r="O63" t="s">
        <v>1700</v>
      </c>
      <c r="P63" t="s">
        <v>1715</v>
      </c>
      <c r="Q63" t="s">
        <v>1730</v>
      </c>
    </row>
    <row r="64" spans="1:17" x14ac:dyDescent="0.35">
      <c r="A64" t="s">
        <v>56</v>
      </c>
      <c r="B64" t="s">
        <v>1629</v>
      </c>
      <c r="C64" t="s">
        <v>1245</v>
      </c>
      <c r="D64" t="s">
        <v>1637</v>
      </c>
      <c r="E64" t="s">
        <v>1398</v>
      </c>
      <c r="F64" t="s">
        <v>1642</v>
      </c>
      <c r="G64" t="s">
        <v>1282</v>
      </c>
      <c r="H64" t="s">
        <v>1655</v>
      </c>
      <c r="I64" t="s">
        <v>1663</v>
      </c>
      <c r="J64" t="s">
        <v>1309</v>
      </c>
      <c r="K64" t="s">
        <v>1669</v>
      </c>
      <c r="L64" t="s">
        <v>1333</v>
      </c>
      <c r="M64" t="s">
        <v>1685</v>
      </c>
      <c r="N64" t="s">
        <v>1349</v>
      </c>
      <c r="O64" t="s">
        <v>1701</v>
      </c>
      <c r="P64" t="s">
        <v>1716</v>
      </c>
      <c r="Q64" t="s">
        <v>1731</v>
      </c>
    </row>
    <row r="65" spans="1:17" x14ac:dyDescent="0.35">
      <c r="A65" t="s">
        <v>57</v>
      </c>
      <c r="B65" t="s">
        <v>1217</v>
      </c>
      <c r="C65" t="s">
        <v>1246</v>
      </c>
      <c r="D65" t="s">
        <v>1259</v>
      </c>
      <c r="E65" t="s">
        <v>1399</v>
      </c>
      <c r="F65" t="s">
        <v>1272</v>
      </c>
      <c r="G65" t="s">
        <v>1283</v>
      </c>
      <c r="H65" t="s">
        <v>1656</v>
      </c>
      <c r="I65" t="s">
        <v>1292</v>
      </c>
      <c r="J65" t="s">
        <v>1310</v>
      </c>
      <c r="K65" t="s">
        <v>1320</v>
      </c>
      <c r="L65" t="s">
        <v>1334</v>
      </c>
      <c r="M65" t="s">
        <v>1686</v>
      </c>
      <c r="N65" t="s">
        <v>1350</v>
      </c>
      <c r="O65" t="s">
        <v>1702</v>
      </c>
      <c r="P65" t="s">
        <v>1717</v>
      </c>
      <c r="Q65" t="s">
        <v>1732</v>
      </c>
    </row>
    <row r="66" spans="1:17" x14ac:dyDescent="0.35">
      <c r="A66" t="s">
        <v>58</v>
      </c>
      <c r="B66" t="s">
        <v>1627</v>
      </c>
      <c r="C66" t="s">
        <v>1233</v>
      </c>
      <c r="D66" t="s">
        <v>1634</v>
      </c>
      <c r="E66" t="s">
        <v>1389</v>
      </c>
      <c r="F66" t="s">
        <v>1640</v>
      </c>
      <c r="G66" t="s">
        <v>1646</v>
      </c>
      <c r="H66" t="s">
        <v>1652</v>
      </c>
      <c r="I66" t="s">
        <v>1661</v>
      </c>
      <c r="J66" t="s">
        <v>1301</v>
      </c>
      <c r="K66" t="s">
        <v>1667</v>
      </c>
      <c r="L66" t="s">
        <v>1325</v>
      </c>
      <c r="M66" t="s">
        <v>1675</v>
      </c>
      <c r="N66" t="s">
        <v>1339</v>
      </c>
      <c r="O66" t="s">
        <v>1693</v>
      </c>
      <c r="P66" t="s">
        <v>1707</v>
      </c>
      <c r="Q66" t="s">
        <v>1722</v>
      </c>
    </row>
    <row r="67" spans="1:17" x14ac:dyDescent="0.35">
      <c r="A67" t="s">
        <v>59</v>
      </c>
      <c r="B67" t="s">
        <v>1218</v>
      </c>
      <c r="C67" t="s">
        <v>195</v>
      </c>
      <c r="D67" t="s">
        <v>108</v>
      </c>
      <c r="E67" t="s">
        <v>108</v>
      </c>
      <c r="F67" t="s">
        <v>108</v>
      </c>
      <c r="G67" t="s">
        <v>108</v>
      </c>
      <c r="H67" t="s">
        <v>108</v>
      </c>
      <c r="I67" t="s">
        <v>108</v>
      </c>
      <c r="J67" t="s">
        <v>108</v>
      </c>
      <c r="K67" t="s">
        <v>108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1219</v>
      </c>
      <c r="C68" t="s">
        <v>213</v>
      </c>
      <c r="D68" t="s">
        <v>108</v>
      </c>
      <c r="E68" t="s">
        <v>108</v>
      </c>
      <c r="F68" t="s">
        <v>108</v>
      </c>
      <c r="G68" t="s">
        <v>108</v>
      </c>
      <c r="H68" t="s">
        <v>108</v>
      </c>
      <c r="I68" t="s">
        <v>108</v>
      </c>
      <c r="J68" t="s">
        <v>108</v>
      </c>
      <c r="K68" t="s">
        <v>108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1220</v>
      </c>
      <c r="C69" t="s">
        <v>1247</v>
      </c>
      <c r="D69" t="s">
        <v>108</v>
      </c>
      <c r="E69" t="s">
        <v>108</v>
      </c>
      <c r="F69" t="s">
        <v>108</v>
      </c>
      <c r="G69" t="s">
        <v>108</v>
      </c>
      <c r="H69" t="s">
        <v>108</v>
      </c>
      <c r="I69" t="s">
        <v>108</v>
      </c>
      <c r="J69" t="s">
        <v>108</v>
      </c>
      <c r="K69" t="s">
        <v>108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1221</v>
      </c>
      <c r="C70" t="s">
        <v>1035</v>
      </c>
      <c r="D70" t="s">
        <v>108</v>
      </c>
      <c r="E70" t="s">
        <v>108</v>
      </c>
      <c r="F70" t="s">
        <v>108</v>
      </c>
      <c r="G70" t="s">
        <v>108</v>
      </c>
      <c r="H70" t="s">
        <v>108</v>
      </c>
      <c r="I70" t="s">
        <v>108</v>
      </c>
      <c r="J70" t="s">
        <v>108</v>
      </c>
      <c r="K70" t="s">
        <v>108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1222</v>
      </c>
      <c r="C71" t="s">
        <v>213</v>
      </c>
      <c r="D71" t="s">
        <v>108</v>
      </c>
      <c r="E71" t="s">
        <v>108</v>
      </c>
      <c r="F71" t="s">
        <v>108</v>
      </c>
      <c r="G71" t="s">
        <v>108</v>
      </c>
      <c r="H71" t="s">
        <v>108</v>
      </c>
      <c r="I71" t="s">
        <v>108</v>
      </c>
      <c r="J71" t="s">
        <v>108</v>
      </c>
      <c r="K71" t="s">
        <v>108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1223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 t="s">
        <v>108</v>
      </c>
      <c r="I72" t="s">
        <v>108</v>
      </c>
      <c r="J72" t="s">
        <v>108</v>
      </c>
      <c r="K72" t="s">
        <v>108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403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 t="s">
        <v>108</v>
      </c>
      <c r="I73" t="s">
        <v>108</v>
      </c>
      <c r="J73" t="s">
        <v>108</v>
      </c>
      <c r="K73" t="s">
        <v>108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1224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 t="s">
        <v>108</v>
      </c>
      <c r="I74" t="s">
        <v>108</v>
      </c>
      <c r="J74" t="s">
        <v>108</v>
      </c>
      <c r="K74" t="s">
        <v>108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108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 t="s">
        <v>108</v>
      </c>
      <c r="I75" t="s">
        <v>108</v>
      </c>
      <c r="J75" t="s">
        <v>108</v>
      </c>
      <c r="K75" t="s">
        <v>108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 t="s">
        <v>108</v>
      </c>
      <c r="I76" t="s">
        <v>108</v>
      </c>
      <c r="J76" t="s">
        <v>108</v>
      </c>
      <c r="K76" t="s">
        <v>108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652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 t="s">
        <v>108</v>
      </c>
      <c r="I78" t="s">
        <v>108</v>
      </c>
      <c r="J78" t="s">
        <v>108</v>
      </c>
      <c r="K78" t="s">
        <v>108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1630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 t="s">
        <v>211</v>
      </c>
      <c r="I79" t="s">
        <v>211</v>
      </c>
      <c r="J79" t="s">
        <v>211</v>
      </c>
      <c r="K79" t="s">
        <v>211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 t="s">
        <v>108</v>
      </c>
      <c r="I80" t="s">
        <v>108</v>
      </c>
      <c r="J80" t="s">
        <v>108</v>
      </c>
      <c r="K80" t="s">
        <v>108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1225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 t="s">
        <v>211</v>
      </c>
      <c r="I81" t="s">
        <v>211</v>
      </c>
      <c r="J81" t="s">
        <v>211</v>
      </c>
      <c r="K81" t="s">
        <v>211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199</v>
      </c>
      <c r="C82" t="s">
        <v>224</v>
      </c>
      <c r="D82" t="s">
        <v>206</v>
      </c>
      <c r="E82" t="s">
        <v>235</v>
      </c>
      <c r="F82" t="s">
        <v>235</v>
      </c>
      <c r="G82" t="s">
        <v>680</v>
      </c>
      <c r="H82" t="s">
        <v>206</v>
      </c>
      <c r="I82" t="s">
        <v>224</v>
      </c>
      <c r="J82" t="s">
        <v>562</v>
      </c>
      <c r="K82" t="s">
        <v>372</v>
      </c>
      <c r="L82" t="s">
        <v>235</v>
      </c>
      <c r="M82" t="s">
        <v>295</v>
      </c>
      <c r="N82" t="s">
        <v>659</v>
      </c>
      <c r="O82" t="s">
        <v>680</v>
      </c>
      <c r="P82" t="s">
        <v>206</v>
      </c>
      <c r="Q82" t="s">
        <v>232</v>
      </c>
    </row>
    <row r="83" spans="1:17" x14ac:dyDescent="0.35">
      <c r="A83" s="1" t="s">
        <v>75</v>
      </c>
      <c r="B83" t="s">
        <v>1226</v>
      </c>
      <c r="C83" t="s">
        <v>1248</v>
      </c>
      <c r="D83" t="s">
        <v>1260</v>
      </c>
      <c r="E83" t="s">
        <v>1400</v>
      </c>
      <c r="F83" t="s">
        <v>1273</v>
      </c>
      <c r="G83" t="s">
        <v>1649</v>
      </c>
      <c r="H83" t="s">
        <v>1657</v>
      </c>
      <c r="I83" t="s">
        <v>1293</v>
      </c>
      <c r="J83" t="s">
        <v>1311</v>
      </c>
      <c r="K83" t="s">
        <v>261</v>
      </c>
      <c r="L83" t="s">
        <v>1335</v>
      </c>
      <c r="M83" t="s">
        <v>1687</v>
      </c>
      <c r="N83" t="s">
        <v>1351</v>
      </c>
      <c r="O83" t="s">
        <v>1166</v>
      </c>
      <c r="P83" t="s">
        <v>1718</v>
      </c>
      <c r="Q83" t="s">
        <v>1733</v>
      </c>
    </row>
    <row r="84" spans="1:17" x14ac:dyDescent="0.35">
      <c r="A84" t="s">
        <v>76</v>
      </c>
      <c r="B84" t="s">
        <v>1631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 t="s">
        <v>108</v>
      </c>
      <c r="I84" t="s">
        <v>108</v>
      </c>
      <c r="J84" t="s">
        <v>108</v>
      </c>
      <c r="K84" t="s">
        <v>108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1227</v>
      </c>
      <c r="C85" t="s">
        <v>1249</v>
      </c>
      <c r="D85" t="s">
        <v>1261</v>
      </c>
      <c r="E85" t="s">
        <v>1401</v>
      </c>
      <c r="F85" t="s">
        <v>1274</v>
      </c>
      <c r="G85" t="s">
        <v>1650</v>
      </c>
      <c r="H85" t="s">
        <v>1658</v>
      </c>
      <c r="I85" t="s">
        <v>1294</v>
      </c>
      <c r="J85" t="s">
        <v>1312</v>
      </c>
      <c r="K85" t="s">
        <v>1670</v>
      </c>
      <c r="L85" t="s">
        <v>1336</v>
      </c>
      <c r="M85" t="s">
        <v>1688</v>
      </c>
      <c r="N85" t="s">
        <v>1352</v>
      </c>
      <c r="O85" t="s">
        <v>1703</v>
      </c>
      <c r="P85" t="s">
        <v>1719</v>
      </c>
      <c r="Q85" t="s">
        <v>1734</v>
      </c>
    </row>
    <row r="86" spans="1:17" x14ac:dyDescent="0.35">
      <c r="A86" t="s">
        <v>78</v>
      </c>
      <c r="B86" t="s">
        <v>650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 t="s">
        <v>108</v>
      </c>
      <c r="I86" t="s">
        <v>108</v>
      </c>
      <c r="J86" t="s">
        <v>108</v>
      </c>
      <c r="K86" t="s">
        <v>108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9" sqref="F9:F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style="16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142</v>
      </c>
    </row>
    <row r="2" spans="1:17" x14ac:dyDescent="0.35">
      <c r="A2" t="s">
        <v>1587</v>
      </c>
      <c r="B2" t="s">
        <v>80</v>
      </c>
      <c r="C2" t="s">
        <v>81</v>
      </c>
      <c r="D2" t="s">
        <v>82</v>
      </c>
      <c r="E2" t="s">
        <v>83</v>
      </c>
      <c r="F2" s="16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8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3127</v>
      </c>
      <c r="C4" s="19">
        <v>912</v>
      </c>
      <c r="D4" s="19">
        <v>237</v>
      </c>
      <c r="E4" s="20">
        <v>192</v>
      </c>
      <c r="F4" s="28">
        <v>220</v>
      </c>
      <c r="G4" s="20">
        <v>88</v>
      </c>
      <c r="H4" s="20">
        <v>354</v>
      </c>
      <c r="I4" s="20">
        <v>233</v>
      </c>
      <c r="J4" s="20">
        <v>185</v>
      </c>
      <c r="K4" s="20">
        <v>238</v>
      </c>
      <c r="L4" s="20">
        <v>165</v>
      </c>
      <c r="M4" s="20">
        <v>252</v>
      </c>
      <c r="N4" s="20">
        <v>87</v>
      </c>
      <c r="O4" s="20">
        <v>179</v>
      </c>
      <c r="P4" s="20">
        <v>82</v>
      </c>
      <c r="Q4" s="20">
        <v>75</v>
      </c>
    </row>
    <row r="5" spans="1:17" x14ac:dyDescent="0.35">
      <c r="A5" s="16" t="s">
        <v>110</v>
      </c>
      <c r="B5" s="19"/>
      <c r="C5" s="19"/>
      <c r="D5" s="19"/>
      <c r="E5" s="19"/>
      <c r="F5" s="27"/>
      <c r="G5" s="19"/>
      <c r="H5" s="19"/>
      <c r="I5" s="19"/>
      <c r="J5" s="19"/>
      <c r="K5" s="19"/>
      <c r="L5" s="19"/>
      <c r="M5" s="19"/>
      <c r="N5" s="19"/>
      <c r="O5" s="19">
        <v>7</v>
      </c>
      <c r="P5" s="19"/>
      <c r="Q5" s="19"/>
    </row>
    <row r="6" spans="1:17" x14ac:dyDescent="0.35">
      <c r="A6" s="16" t="s">
        <v>111</v>
      </c>
      <c r="B6" s="19"/>
      <c r="C6" s="19"/>
      <c r="D6" s="19"/>
      <c r="E6" s="19"/>
      <c r="F6" s="27"/>
      <c r="G6" s="19"/>
      <c r="H6" s="20">
        <v>1</v>
      </c>
      <c r="I6" s="19">
        <v>1</v>
      </c>
      <c r="J6" s="20">
        <v>3</v>
      </c>
      <c r="K6" s="20">
        <v>2</v>
      </c>
      <c r="L6" s="19"/>
      <c r="M6" s="20"/>
      <c r="N6" s="20">
        <v>1</v>
      </c>
      <c r="O6" s="20">
        <v>3</v>
      </c>
      <c r="P6" s="20"/>
      <c r="Q6" s="19"/>
    </row>
    <row r="7" spans="1:17" x14ac:dyDescent="0.35">
      <c r="A7" s="16" t="s">
        <v>112</v>
      </c>
      <c r="B7" s="19"/>
      <c r="C7" s="20">
        <v>114</v>
      </c>
      <c r="D7" s="20"/>
      <c r="E7" s="19">
        <v>1</v>
      </c>
      <c r="F7" s="28">
        <v>4</v>
      </c>
      <c r="G7" s="20">
        <v>1</v>
      </c>
      <c r="H7" s="20"/>
      <c r="I7" s="20">
        <v>8</v>
      </c>
      <c r="J7" s="20">
        <v>1</v>
      </c>
      <c r="K7" s="20">
        <v>1</v>
      </c>
      <c r="L7" s="19"/>
      <c r="M7" s="19"/>
      <c r="N7" s="20">
        <v>6</v>
      </c>
      <c r="O7" s="20">
        <v>10</v>
      </c>
      <c r="P7" s="20">
        <v>21</v>
      </c>
      <c r="Q7" s="20">
        <v>1</v>
      </c>
    </row>
    <row r="8" spans="1:17" x14ac:dyDescent="0.35">
      <c r="A8" s="33" t="s">
        <v>114</v>
      </c>
      <c r="B8" s="20">
        <v>15698</v>
      </c>
      <c r="C8" s="20">
        <v>4860</v>
      </c>
      <c r="D8" s="20">
        <v>685</v>
      </c>
      <c r="E8" s="20">
        <v>765</v>
      </c>
      <c r="F8" s="28">
        <v>828</v>
      </c>
      <c r="G8" s="20">
        <v>294</v>
      </c>
      <c r="H8" s="20">
        <v>1143</v>
      </c>
      <c r="I8" s="20">
        <v>776</v>
      </c>
      <c r="J8" s="20">
        <v>573</v>
      </c>
      <c r="K8" s="20">
        <v>824</v>
      </c>
      <c r="L8" s="20">
        <v>543</v>
      </c>
      <c r="M8" s="20">
        <v>984</v>
      </c>
      <c r="N8" s="20">
        <v>298</v>
      </c>
      <c r="O8" s="20">
        <v>711</v>
      </c>
      <c r="P8" s="20">
        <v>346</v>
      </c>
      <c r="Q8" s="20">
        <v>312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355</v>
      </c>
      <c r="C10" t="s">
        <v>347</v>
      </c>
      <c r="D10" t="s">
        <v>732</v>
      </c>
      <c r="E10" t="s">
        <v>1070</v>
      </c>
      <c r="F10" t="s">
        <v>438</v>
      </c>
      <c r="G10" t="s">
        <v>108</v>
      </c>
      <c r="H10" t="s">
        <v>260</v>
      </c>
      <c r="I10" t="s">
        <v>108</v>
      </c>
      <c r="J10" t="s">
        <v>241</v>
      </c>
      <c r="K10" t="s">
        <v>978</v>
      </c>
      <c r="L10" t="s">
        <v>248</v>
      </c>
      <c r="M10" t="s">
        <v>1453</v>
      </c>
      <c r="N10" t="s">
        <v>108</v>
      </c>
      <c r="O10" t="s">
        <v>643</v>
      </c>
      <c r="P10" t="s">
        <v>1069</v>
      </c>
      <c r="Q10" t="s">
        <v>633</v>
      </c>
    </row>
    <row r="11" spans="1:17" x14ac:dyDescent="0.35">
      <c r="A11" t="s">
        <v>3</v>
      </c>
      <c r="B11" t="s">
        <v>1588</v>
      </c>
      <c r="C11" t="s">
        <v>108</v>
      </c>
      <c r="D11" t="s">
        <v>108</v>
      </c>
      <c r="E11" t="s">
        <v>108</v>
      </c>
      <c r="F11" t="s">
        <v>108</v>
      </c>
      <c r="G11" t="s">
        <v>108</v>
      </c>
      <c r="H11" t="s">
        <v>108</v>
      </c>
      <c r="I11" t="s">
        <v>108</v>
      </c>
      <c r="J11" t="s">
        <v>108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1589</v>
      </c>
      <c r="C12" t="s">
        <v>1361</v>
      </c>
      <c r="D12" t="s">
        <v>279</v>
      </c>
      <c r="E12" t="s">
        <v>270</v>
      </c>
      <c r="F12" t="s">
        <v>1204</v>
      </c>
      <c r="G12" t="s">
        <v>108</v>
      </c>
      <c r="H12" t="s">
        <v>434</v>
      </c>
      <c r="I12" t="s">
        <v>108</v>
      </c>
      <c r="J12" t="s">
        <v>108</v>
      </c>
      <c r="K12" t="s">
        <v>108</v>
      </c>
      <c r="L12" t="s">
        <v>279</v>
      </c>
      <c r="M12" t="s">
        <v>108</v>
      </c>
      <c r="N12" t="s">
        <v>108</v>
      </c>
      <c r="O12" t="s">
        <v>108</v>
      </c>
      <c r="P12" t="s">
        <v>108</v>
      </c>
      <c r="Q12" t="s">
        <v>279</v>
      </c>
    </row>
    <row r="13" spans="1:17" x14ac:dyDescent="0.35">
      <c r="A13" t="s">
        <v>5</v>
      </c>
      <c r="B13" t="s">
        <v>165</v>
      </c>
      <c r="C13" t="s">
        <v>362</v>
      </c>
      <c r="D13" t="s">
        <v>108</v>
      </c>
      <c r="E13" t="s">
        <v>108</v>
      </c>
      <c r="F13" t="s">
        <v>108</v>
      </c>
      <c r="G13" t="s">
        <v>108</v>
      </c>
      <c r="H13" t="s">
        <v>279</v>
      </c>
      <c r="I13" t="s">
        <v>108</v>
      </c>
      <c r="J13" t="s">
        <v>108</v>
      </c>
      <c r="K13" t="s">
        <v>108</v>
      </c>
      <c r="L13" t="s">
        <v>108</v>
      </c>
      <c r="M13" t="s">
        <v>108</v>
      </c>
      <c r="N13" t="s">
        <v>108</v>
      </c>
      <c r="O13" t="s">
        <v>108</v>
      </c>
      <c r="P13" t="s">
        <v>108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 t="s">
        <v>108</v>
      </c>
      <c r="I14" t="s">
        <v>108</v>
      </c>
      <c r="J14" t="s">
        <v>108</v>
      </c>
      <c r="K14" t="s">
        <v>108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641</v>
      </c>
      <c r="C15" t="s">
        <v>108</v>
      </c>
      <c r="D15" t="s">
        <v>108</v>
      </c>
      <c r="E15" t="s">
        <v>108</v>
      </c>
      <c r="F15" t="s">
        <v>108</v>
      </c>
      <c r="G15" t="s">
        <v>108</v>
      </c>
      <c r="H15" t="s">
        <v>108</v>
      </c>
      <c r="I15" t="s">
        <v>108</v>
      </c>
      <c r="J15" t="s">
        <v>108</v>
      </c>
      <c r="K15" t="s">
        <v>108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108</v>
      </c>
      <c r="C16" t="s">
        <v>108</v>
      </c>
      <c r="D16" t="s">
        <v>108</v>
      </c>
      <c r="E16" t="s">
        <v>108</v>
      </c>
      <c r="F16" t="s">
        <v>108</v>
      </c>
      <c r="G16" t="s">
        <v>108</v>
      </c>
      <c r="H16" t="s">
        <v>108</v>
      </c>
      <c r="I16" t="s">
        <v>108</v>
      </c>
      <c r="J16" t="s">
        <v>108</v>
      </c>
      <c r="K16" t="s">
        <v>108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222</v>
      </c>
      <c r="C17" t="s">
        <v>1131</v>
      </c>
      <c r="D17" t="s">
        <v>821</v>
      </c>
      <c r="E17" t="s">
        <v>386</v>
      </c>
      <c r="F17" t="s">
        <v>3956</v>
      </c>
      <c r="G17" t="s">
        <v>438</v>
      </c>
      <c r="H17" t="s">
        <v>350</v>
      </c>
      <c r="I17" t="s">
        <v>426</v>
      </c>
      <c r="J17" t="s">
        <v>403</v>
      </c>
      <c r="K17" t="s">
        <v>565</v>
      </c>
      <c r="L17" t="s">
        <v>1139</v>
      </c>
      <c r="M17" t="s">
        <v>376</v>
      </c>
      <c r="N17" t="s">
        <v>485</v>
      </c>
      <c r="O17" t="s">
        <v>436</v>
      </c>
      <c r="P17" t="s">
        <v>245</v>
      </c>
      <c r="Q17" t="s">
        <v>486</v>
      </c>
    </row>
    <row r="18" spans="1:17" x14ac:dyDescent="0.35">
      <c r="A18" t="s">
        <v>10</v>
      </c>
      <c r="B18" t="s">
        <v>1590</v>
      </c>
      <c r="C18" t="s">
        <v>1362</v>
      </c>
      <c r="D18" t="s">
        <v>108</v>
      </c>
      <c r="E18" t="s">
        <v>641</v>
      </c>
      <c r="F18" t="s">
        <v>213</v>
      </c>
      <c r="G18" t="s">
        <v>108</v>
      </c>
      <c r="H18" t="s">
        <v>108</v>
      </c>
      <c r="I18" t="s">
        <v>108</v>
      </c>
      <c r="J18" t="s">
        <v>641</v>
      </c>
      <c r="K18" t="s">
        <v>108</v>
      </c>
      <c r="L18" t="s">
        <v>210</v>
      </c>
      <c r="M18" t="s">
        <v>337</v>
      </c>
      <c r="N18" t="s">
        <v>108</v>
      </c>
      <c r="O18" t="s">
        <v>279</v>
      </c>
      <c r="P18" t="s">
        <v>362</v>
      </c>
      <c r="Q18" t="s">
        <v>270</v>
      </c>
    </row>
    <row r="19" spans="1:17" x14ac:dyDescent="0.35">
      <c r="A19" t="s">
        <v>11</v>
      </c>
      <c r="B19" t="s">
        <v>278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 t="s">
        <v>108</v>
      </c>
      <c r="I19" t="s">
        <v>108</v>
      </c>
      <c r="J19" t="s">
        <v>108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1591</v>
      </c>
      <c r="C20" t="s">
        <v>204</v>
      </c>
      <c r="D20" t="s">
        <v>108</v>
      </c>
      <c r="E20" t="s">
        <v>108</v>
      </c>
      <c r="F20" t="s">
        <v>108</v>
      </c>
      <c r="G20" t="s">
        <v>108</v>
      </c>
      <c r="H20" t="s">
        <v>108</v>
      </c>
      <c r="I20" t="s">
        <v>108</v>
      </c>
      <c r="J20" t="s">
        <v>108</v>
      </c>
      <c r="K20" t="s">
        <v>108</v>
      </c>
      <c r="L20" t="s">
        <v>108</v>
      </c>
      <c r="M20" t="s">
        <v>108</v>
      </c>
      <c r="N20" t="s">
        <v>108</v>
      </c>
      <c r="O20" t="s">
        <v>108</v>
      </c>
      <c r="P20" t="s">
        <v>108</v>
      </c>
      <c r="Q20" t="s">
        <v>108</v>
      </c>
    </row>
    <row r="21" spans="1:17" x14ac:dyDescent="0.35">
      <c r="A21" t="s">
        <v>13</v>
      </c>
      <c r="B21" t="s">
        <v>210</v>
      </c>
      <c r="C21" t="s">
        <v>561</v>
      </c>
      <c r="D21" t="s">
        <v>108</v>
      </c>
      <c r="E21" t="s">
        <v>108</v>
      </c>
      <c r="F21" t="s">
        <v>108</v>
      </c>
      <c r="G21" t="s">
        <v>108</v>
      </c>
      <c r="H21" t="s">
        <v>108</v>
      </c>
      <c r="I21" t="s">
        <v>108</v>
      </c>
      <c r="J21" t="s">
        <v>108</v>
      </c>
      <c r="K21" t="s">
        <v>108</v>
      </c>
      <c r="L21" t="s">
        <v>108</v>
      </c>
      <c r="M21" t="s">
        <v>147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701</v>
      </c>
      <c r="C22" t="s">
        <v>701</v>
      </c>
      <c r="D22" t="s">
        <v>205</v>
      </c>
      <c r="E22" t="s">
        <v>205</v>
      </c>
      <c r="F22" t="s">
        <v>205</v>
      </c>
      <c r="G22" t="s">
        <v>205</v>
      </c>
      <c r="H22" t="s">
        <v>205</v>
      </c>
      <c r="I22" t="s">
        <v>205</v>
      </c>
      <c r="J22" t="s">
        <v>205</v>
      </c>
      <c r="K22" t="s">
        <v>205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1592</v>
      </c>
      <c r="C23" t="s">
        <v>1363</v>
      </c>
      <c r="D23" t="s">
        <v>791</v>
      </c>
      <c r="E23" t="s">
        <v>1386</v>
      </c>
      <c r="F23" t="s">
        <v>1139</v>
      </c>
      <c r="G23" t="s">
        <v>362</v>
      </c>
      <c r="H23" t="s">
        <v>1519</v>
      </c>
      <c r="I23" t="s">
        <v>427</v>
      </c>
      <c r="J23" t="s">
        <v>1092</v>
      </c>
      <c r="K23" t="s">
        <v>1111</v>
      </c>
      <c r="L23" t="s">
        <v>362</v>
      </c>
      <c r="M23" t="s">
        <v>1454</v>
      </c>
      <c r="N23" t="s">
        <v>108</v>
      </c>
      <c r="O23" t="s">
        <v>1480</v>
      </c>
      <c r="P23" t="s">
        <v>1489</v>
      </c>
      <c r="Q23" t="s">
        <v>1570</v>
      </c>
    </row>
    <row r="24" spans="1:17" x14ac:dyDescent="0.35">
      <c r="A24" t="s">
        <v>16</v>
      </c>
      <c r="B24" t="s">
        <v>665</v>
      </c>
      <c r="C24" t="s">
        <v>973</v>
      </c>
      <c r="D24" t="s">
        <v>569</v>
      </c>
      <c r="E24" t="s">
        <v>406</v>
      </c>
      <c r="F24" t="s">
        <v>417</v>
      </c>
      <c r="G24" t="s">
        <v>275</v>
      </c>
      <c r="H24" t="s">
        <v>776</v>
      </c>
      <c r="I24" t="s">
        <v>276</v>
      </c>
      <c r="J24" t="s">
        <v>1134</v>
      </c>
      <c r="K24" t="s">
        <v>628</v>
      </c>
      <c r="L24" t="s">
        <v>1084</v>
      </c>
      <c r="M24" t="s">
        <v>1242</v>
      </c>
      <c r="N24" t="s">
        <v>108</v>
      </c>
      <c r="O24" t="s">
        <v>789</v>
      </c>
      <c r="P24" t="s">
        <v>1490</v>
      </c>
      <c r="Q24" t="s">
        <v>503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 t="s">
        <v>108</v>
      </c>
      <c r="I28" t="s">
        <v>108</v>
      </c>
      <c r="J28" t="s">
        <v>108</v>
      </c>
      <c r="K28" t="s">
        <v>108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1039</v>
      </c>
      <c r="C29" t="s">
        <v>108</v>
      </c>
      <c r="D29" t="s">
        <v>108</v>
      </c>
      <c r="E29" t="s">
        <v>108</v>
      </c>
      <c r="F29" t="s">
        <v>108</v>
      </c>
      <c r="G29" t="s">
        <v>108</v>
      </c>
      <c r="H29" t="s">
        <v>108</v>
      </c>
      <c r="I29" t="s">
        <v>108</v>
      </c>
      <c r="J29" t="s">
        <v>108</v>
      </c>
      <c r="K29" t="s">
        <v>108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376</v>
      </c>
      <c r="C30" t="s">
        <v>108</v>
      </c>
      <c r="D30" t="s">
        <v>528</v>
      </c>
      <c r="E30" t="s">
        <v>108</v>
      </c>
      <c r="F30" t="s">
        <v>108</v>
      </c>
      <c r="G30" t="s">
        <v>108</v>
      </c>
      <c r="H30" t="s">
        <v>108</v>
      </c>
      <c r="I30" t="s">
        <v>108</v>
      </c>
      <c r="J30" t="s">
        <v>108</v>
      </c>
      <c r="K30" t="s">
        <v>108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432</v>
      </c>
      <c r="C31" t="s">
        <v>108</v>
      </c>
      <c r="D31" t="s">
        <v>108</v>
      </c>
      <c r="E31" t="s">
        <v>108</v>
      </c>
      <c r="F31" t="s">
        <v>108</v>
      </c>
      <c r="G31" t="s">
        <v>108</v>
      </c>
      <c r="H31" t="s">
        <v>151</v>
      </c>
      <c r="I31" t="s">
        <v>108</v>
      </c>
      <c r="J31" t="s">
        <v>108</v>
      </c>
      <c r="K31" t="s">
        <v>108</v>
      </c>
      <c r="L31" t="s">
        <v>108</v>
      </c>
      <c r="M31" t="s">
        <v>108</v>
      </c>
      <c r="N31" t="s">
        <v>108</v>
      </c>
      <c r="O31" t="s">
        <v>108</v>
      </c>
      <c r="P31" t="s">
        <v>108</v>
      </c>
      <c r="Q31" t="s">
        <v>108</v>
      </c>
    </row>
    <row r="32" spans="1:17" x14ac:dyDescent="0.35">
      <c r="A32" t="s">
        <v>24</v>
      </c>
      <c r="B32" t="s">
        <v>1039</v>
      </c>
      <c r="C32" t="s">
        <v>361</v>
      </c>
      <c r="D32" t="s">
        <v>108</v>
      </c>
      <c r="E32" t="s">
        <v>279</v>
      </c>
      <c r="F32" t="s">
        <v>108</v>
      </c>
      <c r="G32" t="s">
        <v>108</v>
      </c>
      <c r="H32" t="s">
        <v>450</v>
      </c>
      <c r="I32" t="s">
        <v>108</v>
      </c>
      <c r="J32" t="s">
        <v>108</v>
      </c>
      <c r="K32" t="s">
        <v>210</v>
      </c>
      <c r="L32" t="s">
        <v>279</v>
      </c>
      <c r="M32" t="s">
        <v>108</v>
      </c>
      <c r="N32" t="s">
        <v>108</v>
      </c>
      <c r="O32" t="s">
        <v>108</v>
      </c>
      <c r="P32" t="s">
        <v>108</v>
      </c>
      <c r="Q32" t="s">
        <v>108</v>
      </c>
    </row>
    <row r="33" spans="1:17" x14ac:dyDescent="0.35">
      <c r="A33" t="s">
        <v>25</v>
      </c>
      <c r="B33" t="s">
        <v>1593</v>
      </c>
      <c r="C33" t="s">
        <v>204</v>
      </c>
      <c r="D33" t="s">
        <v>108</v>
      </c>
      <c r="E33" t="s">
        <v>108</v>
      </c>
      <c r="F33" t="s">
        <v>108</v>
      </c>
      <c r="G33" t="s">
        <v>108</v>
      </c>
      <c r="H33" t="s">
        <v>108</v>
      </c>
      <c r="I33" t="s">
        <v>108</v>
      </c>
      <c r="J33" t="s">
        <v>108</v>
      </c>
      <c r="K33" t="s">
        <v>108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108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 t="s">
        <v>108</v>
      </c>
      <c r="I34" t="s">
        <v>108</v>
      </c>
      <c r="J34" t="s">
        <v>108</v>
      </c>
      <c r="K34" t="s">
        <v>108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1594</v>
      </c>
      <c r="C36" t="s">
        <v>1507</v>
      </c>
      <c r="D36" t="s">
        <v>281</v>
      </c>
      <c r="E36" t="s">
        <v>1387</v>
      </c>
      <c r="F36" t="s">
        <v>3957</v>
      </c>
      <c r="G36" t="s">
        <v>1402</v>
      </c>
      <c r="H36" t="s">
        <v>1520</v>
      </c>
      <c r="I36" t="s">
        <v>223</v>
      </c>
      <c r="J36" t="s">
        <v>501</v>
      </c>
      <c r="K36" t="s">
        <v>1432</v>
      </c>
      <c r="L36" t="s">
        <v>1499</v>
      </c>
      <c r="M36" t="s">
        <v>1455</v>
      </c>
      <c r="N36" t="s">
        <v>1552</v>
      </c>
      <c r="O36" t="s">
        <v>1279</v>
      </c>
      <c r="P36" t="s">
        <v>1562</v>
      </c>
      <c r="Q36" t="s">
        <v>1571</v>
      </c>
    </row>
    <row r="37" spans="1:17" x14ac:dyDescent="0.35">
      <c r="A37" s="1" t="s">
        <v>29</v>
      </c>
      <c r="B37" t="s">
        <v>1595</v>
      </c>
      <c r="C37" t="s">
        <v>1508</v>
      </c>
      <c r="D37" t="s">
        <v>892</v>
      </c>
      <c r="E37" t="s">
        <v>1388</v>
      </c>
      <c r="F37" t="s">
        <v>2673</v>
      </c>
      <c r="G37" t="s">
        <v>1403</v>
      </c>
      <c r="H37" t="s">
        <v>1521</v>
      </c>
      <c r="I37" t="s">
        <v>1536</v>
      </c>
      <c r="J37" t="s">
        <v>1417</v>
      </c>
      <c r="K37" t="s">
        <v>1433</v>
      </c>
      <c r="L37" t="s">
        <v>1500</v>
      </c>
      <c r="M37" t="s">
        <v>1456</v>
      </c>
      <c r="N37" t="s">
        <v>1553</v>
      </c>
      <c r="O37" t="s">
        <v>1557</v>
      </c>
      <c r="P37" t="s">
        <v>1563</v>
      </c>
      <c r="Q37" t="s">
        <v>1572</v>
      </c>
    </row>
    <row r="38" spans="1:17" x14ac:dyDescent="0.35">
      <c r="A38" t="s">
        <v>30</v>
      </c>
      <c r="B38" t="s">
        <v>1596</v>
      </c>
      <c r="C38" t="s">
        <v>1509</v>
      </c>
      <c r="D38" t="s">
        <v>1371</v>
      </c>
      <c r="E38" t="s">
        <v>658</v>
      </c>
      <c r="F38" t="s">
        <v>561</v>
      </c>
      <c r="G38" t="s">
        <v>1051</v>
      </c>
      <c r="H38" t="s">
        <v>1522</v>
      </c>
      <c r="I38" t="s">
        <v>1537</v>
      </c>
      <c r="J38" t="s">
        <v>1418</v>
      </c>
      <c r="K38" t="s">
        <v>642</v>
      </c>
      <c r="L38" t="s">
        <v>1501</v>
      </c>
      <c r="M38" t="s">
        <v>1457</v>
      </c>
      <c r="N38" t="s">
        <v>108</v>
      </c>
      <c r="O38" t="s">
        <v>346</v>
      </c>
      <c r="P38" t="s">
        <v>1564</v>
      </c>
      <c r="Q38" t="s">
        <v>1573</v>
      </c>
    </row>
    <row r="39" spans="1:17" x14ac:dyDescent="0.35">
      <c r="A39" t="s">
        <v>31</v>
      </c>
      <c r="B39" t="s">
        <v>1597</v>
      </c>
      <c r="C39" t="s">
        <v>1364</v>
      </c>
      <c r="D39" t="s">
        <v>1070</v>
      </c>
      <c r="E39" t="s">
        <v>145</v>
      </c>
      <c r="F39" t="s">
        <v>495</v>
      </c>
      <c r="G39" t="s">
        <v>108</v>
      </c>
      <c r="H39" t="s">
        <v>255</v>
      </c>
      <c r="I39" t="s">
        <v>108</v>
      </c>
      <c r="J39" t="s">
        <v>277</v>
      </c>
      <c r="K39" t="s">
        <v>108</v>
      </c>
      <c r="L39" t="s">
        <v>108</v>
      </c>
      <c r="M39" t="s">
        <v>1458</v>
      </c>
      <c r="N39" t="s">
        <v>108</v>
      </c>
      <c r="O39" t="s">
        <v>1257</v>
      </c>
      <c r="P39" t="s">
        <v>442</v>
      </c>
      <c r="Q39" t="s">
        <v>1574</v>
      </c>
    </row>
    <row r="40" spans="1:17" x14ac:dyDescent="0.35">
      <c r="A40" s="1" t="s">
        <v>32</v>
      </c>
      <c r="B40" t="s">
        <v>1598</v>
      </c>
      <c r="C40" t="s">
        <v>1510</v>
      </c>
      <c r="D40" t="s">
        <v>1372</v>
      </c>
      <c r="E40" t="s">
        <v>1389</v>
      </c>
      <c r="F40" t="s">
        <v>3958</v>
      </c>
      <c r="G40" t="s">
        <v>1404</v>
      </c>
      <c r="H40" t="s">
        <v>1523</v>
      </c>
      <c r="I40" t="s">
        <v>1538</v>
      </c>
      <c r="J40" t="s">
        <v>1419</v>
      </c>
      <c r="K40" t="s">
        <v>1434</v>
      </c>
      <c r="L40" t="s">
        <v>1502</v>
      </c>
      <c r="M40" t="s">
        <v>1459</v>
      </c>
      <c r="N40" t="s">
        <v>1554</v>
      </c>
      <c r="O40" t="s">
        <v>1558</v>
      </c>
      <c r="P40" t="s">
        <v>1565</v>
      </c>
      <c r="Q40" t="s">
        <v>1575</v>
      </c>
    </row>
    <row r="41" spans="1:17" x14ac:dyDescent="0.35">
      <c r="A41" s="1" t="s">
        <v>33</v>
      </c>
      <c r="B41" t="s">
        <v>680</v>
      </c>
      <c r="C41" t="s">
        <v>206</v>
      </c>
      <c r="D41" t="s">
        <v>108</v>
      </c>
      <c r="E41" t="s">
        <v>232</v>
      </c>
      <c r="F41" t="s">
        <v>224</v>
      </c>
      <c r="G41" t="s">
        <v>224</v>
      </c>
      <c r="H41" t="s">
        <v>224</v>
      </c>
      <c r="I41" t="s">
        <v>224</v>
      </c>
      <c r="J41" t="s">
        <v>232</v>
      </c>
      <c r="K41" t="s">
        <v>224</v>
      </c>
      <c r="L41" t="s">
        <v>224</v>
      </c>
      <c r="M41" t="s">
        <v>199</v>
      </c>
      <c r="N41" t="s">
        <v>108</v>
      </c>
      <c r="O41" t="s">
        <v>232</v>
      </c>
      <c r="P41" t="s">
        <v>212</v>
      </c>
      <c r="Q41" t="s">
        <v>199</v>
      </c>
    </row>
    <row r="42" spans="1:17" x14ac:dyDescent="0.35">
      <c r="A42" s="1" t="s">
        <v>34</v>
      </c>
      <c r="B42" t="s">
        <v>488</v>
      </c>
      <c r="C42" t="s">
        <v>336</v>
      </c>
      <c r="D42" t="s">
        <v>435</v>
      </c>
      <c r="E42" t="s">
        <v>425</v>
      </c>
      <c r="F42" t="s">
        <v>2179</v>
      </c>
      <c r="G42" t="s">
        <v>226</v>
      </c>
      <c r="H42" t="s">
        <v>457</v>
      </c>
      <c r="I42" t="s">
        <v>225</v>
      </c>
      <c r="J42" t="s">
        <v>207</v>
      </c>
      <c r="K42" t="s">
        <v>478</v>
      </c>
      <c r="L42" t="s">
        <v>348</v>
      </c>
      <c r="M42" t="s">
        <v>324</v>
      </c>
      <c r="N42" t="s">
        <v>491</v>
      </c>
      <c r="O42" t="s">
        <v>425</v>
      </c>
      <c r="P42" t="s">
        <v>606</v>
      </c>
      <c r="Q42" t="s">
        <v>757</v>
      </c>
    </row>
    <row r="43" spans="1:17" x14ac:dyDescent="0.35">
      <c r="A43" t="s">
        <v>35</v>
      </c>
      <c r="B43" t="s">
        <v>169</v>
      </c>
      <c r="C43" t="s">
        <v>169</v>
      </c>
      <c r="D43" t="s">
        <v>325</v>
      </c>
      <c r="E43" t="s">
        <v>336</v>
      </c>
      <c r="F43" t="s">
        <v>233</v>
      </c>
      <c r="G43" t="s">
        <v>249</v>
      </c>
      <c r="H43" t="s">
        <v>978</v>
      </c>
      <c r="I43" t="s">
        <v>978</v>
      </c>
      <c r="J43" t="s">
        <v>458</v>
      </c>
      <c r="K43" t="s">
        <v>239</v>
      </c>
      <c r="L43" t="s">
        <v>169</v>
      </c>
      <c r="M43" t="s">
        <v>405</v>
      </c>
      <c r="N43" t="s">
        <v>457</v>
      </c>
      <c r="O43" t="s">
        <v>405</v>
      </c>
      <c r="P43" t="s">
        <v>249</v>
      </c>
      <c r="Q43" t="s">
        <v>249</v>
      </c>
    </row>
    <row r="44" spans="1:17" x14ac:dyDescent="0.35">
      <c r="A44" t="s">
        <v>36</v>
      </c>
      <c r="B44" t="s">
        <v>1599</v>
      </c>
      <c r="C44" t="s">
        <v>642</v>
      </c>
      <c r="D44" t="s">
        <v>974</v>
      </c>
      <c r="E44" t="s">
        <v>258</v>
      </c>
      <c r="F44" t="s">
        <v>459</v>
      </c>
      <c r="G44" t="s">
        <v>227</v>
      </c>
      <c r="H44" t="s">
        <v>1042</v>
      </c>
      <c r="I44" t="s">
        <v>459</v>
      </c>
      <c r="J44" t="s">
        <v>1145</v>
      </c>
      <c r="K44" t="s">
        <v>580</v>
      </c>
      <c r="L44" t="s">
        <v>181</v>
      </c>
      <c r="M44" t="s">
        <v>345</v>
      </c>
      <c r="N44" t="s">
        <v>914</v>
      </c>
      <c r="O44" t="s">
        <v>258</v>
      </c>
      <c r="P44" t="s">
        <v>430</v>
      </c>
      <c r="Q44" t="s">
        <v>443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1600</v>
      </c>
      <c r="C46" t="s">
        <v>1365</v>
      </c>
      <c r="D46" t="s">
        <v>1373</v>
      </c>
      <c r="E46" t="s">
        <v>1390</v>
      </c>
      <c r="F46" t="s">
        <v>3959</v>
      </c>
      <c r="G46" t="s">
        <v>1405</v>
      </c>
      <c r="H46" t="s">
        <v>1524</v>
      </c>
      <c r="I46" t="s">
        <v>1539</v>
      </c>
      <c r="J46" t="s">
        <v>1420</v>
      </c>
      <c r="K46" t="s">
        <v>1435</v>
      </c>
      <c r="L46" t="s">
        <v>1445</v>
      </c>
      <c r="M46" t="s">
        <v>813</v>
      </c>
      <c r="N46" t="s">
        <v>1471</v>
      </c>
      <c r="O46" t="s">
        <v>1481</v>
      </c>
      <c r="P46" t="s">
        <v>1491</v>
      </c>
      <c r="Q46" t="s">
        <v>1576</v>
      </c>
    </row>
    <row r="47" spans="1:17" x14ac:dyDescent="0.35">
      <c r="A47" s="1" t="s">
        <v>39</v>
      </c>
      <c r="B47" t="s">
        <v>1102</v>
      </c>
      <c r="C47" t="s">
        <v>870</v>
      </c>
      <c r="D47" t="s">
        <v>1159</v>
      </c>
      <c r="E47" t="s">
        <v>358</v>
      </c>
      <c r="F47" t="s">
        <v>3960</v>
      </c>
      <c r="G47" t="s">
        <v>269</v>
      </c>
      <c r="H47" t="s">
        <v>1251</v>
      </c>
      <c r="I47" t="s">
        <v>820</v>
      </c>
      <c r="J47" t="s">
        <v>651</v>
      </c>
      <c r="K47" t="s">
        <v>1058</v>
      </c>
      <c r="L47" t="s">
        <v>284</v>
      </c>
      <c r="M47" t="s">
        <v>634</v>
      </c>
      <c r="N47" t="s">
        <v>533</v>
      </c>
      <c r="O47" t="s">
        <v>574</v>
      </c>
      <c r="P47" t="s">
        <v>1257</v>
      </c>
      <c r="Q47" t="s">
        <v>820</v>
      </c>
    </row>
    <row r="48" spans="1:17" x14ac:dyDescent="0.35">
      <c r="A48" t="s">
        <v>40</v>
      </c>
      <c r="B48" t="s">
        <v>655</v>
      </c>
      <c r="C48" t="s">
        <v>906</v>
      </c>
      <c r="D48" t="s">
        <v>944</v>
      </c>
      <c r="E48" t="s">
        <v>444</v>
      </c>
      <c r="F48" t="s">
        <v>3961</v>
      </c>
      <c r="G48" t="s">
        <v>444</v>
      </c>
      <c r="H48" t="s">
        <v>1071</v>
      </c>
      <c r="I48" t="s">
        <v>489</v>
      </c>
      <c r="J48" t="s">
        <v>280</v>
      </c>
      <c r="K48" t="s">
        <v>655</v>
      </c>
      <c r="L48" t="s">
        <v>444</v>
      </c>
      <c r="M48" t="s">
        <v>241</v>
      </c>
      <c r="N48" t="s">
        <v>663</v>
      </c>
      <c r="O48" t="s">
        <v>519</v>
      </c>
      <c r="P48" t="s">
        <v>275</v>
      </c>
      <c r="Q48" t="s">
        <v>778</v>
      </c>
    </row>
    <row r="49" spans="1:17" x14ac:dyDescent="0.35">
      <c r="A49" t="s">
        <v>41</v>
      </c>
      <c r="B49" t="s">
        <v>1601</v>
      </c>
      <c r="C49" t="s">
        <v>1366</v>
      </c>
      <c r="D49" t="s">
        <v>1374</v>
      </c>
      <c r="E49" t="s">
        <v>1391</v>
      </c>
      <c r="F49" t="s">
        <v>3962</v>
      </c>
      <c r="G49" t="s">
        <v>1406</v>
      </c>
      <c r="H49" t="s">
        <v>1525</v>
      </c>
      <c r="I49" t="s">
        <v>1540</v>
      </c>
      <c r="J49" t="s">
        <v>1421</v>
      </c>
      <c r="K49" t="s">
        <v>1436</v>
      </c>
      <c r="L49" t="s">
        <v>1446</v>
      </c>
      <c r="M49" t="s">
        <v>1460</v>
      </c>
      <c r="N49" t="s">
        <v>1472</v>
      </c>
      <c r="O49" t="s">
        <v>1482</v>
      </c>
      <c r="P49" t="s">
        <v>1492</v>
      </c>
      <c r="Q49" t="s">
        <v>1577</v>
      </c>
    </row>
    <row r="50" spans="1:17" x14ac:dyDescent="0.35">
      <c r="A50" t="s">
        <v>42</v>
      </c>
      <c r="B50" t="s">
        <v>1602</v>
      </c>
      <c r="C50" t="s">
        <v>1367</v>
      </c>
      <c r="D50" t="s">
        <v>1375</v>
      </c>
      <c r="E50" t="s">
        <v>108</v>
      </c>
      <c r="F50" t="s">
        <v>108</v>
      </c>
      <c r="G50" t="s">
        <v>108</v>
      </c>
      <c r="H50" t="s">
        <v>257</v>
      </c>
      <c r="I50" t="s">
        <v>108</v>
      </c>
      <c r="J50" t="s">
        <v>108</v>
      </c>
      <c r="K50" t="s">
        <v>108</v>
      </c>
      <c r="L50" t="s">
        <v>108</v>
      </c>
      <c r="M50" t="s">
        <v>838</v>
      </c>
      <c r="N50" t="s">
        <v>108</v>
      </c>
      <c r="O50" t="s">
        <v>108</v>
      </c>
      <c r="P50" t="s">
        <v>108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1603</v>
      </c>
      <c r="C52" t="s">
        <v>1368</v>
      </c>
      <c r="D52" t="s">
        <v>1376</v>
      </c>
      <c r="E52" t="s">
        <v>1392</v>
      </c>
      <c r="F52" t="s">
        <v>3963</v>
      </c>
      <c r="G52" t="s">
        <v>1407</v>
      </c>
      <c r="H52" t="s">
        <v>1526</v>
      </c>
      <c r="I52" t="s">
        <v>1541</v>
      </c>
      <c r="J52" t="s">
        <v>1422</v>
      </c>
      <c r="K52" t="s">
        <v>980</v>
      </c>
      <c r="L52" t="s">
        <v>1447</v>
      </c>
      <c r="M52" t="s">
        <v>1461</v>
      </c>
      <c r="N52" t="s">
        <v>1473</v>
      </c>
      <c r="O52" t="s">
        <v>1483</v>
      </c>
      <c r="P52" t="s">
        <v>1493</v>
      </c>
      <c r="Q52" t="s">
        <v>1578</v>
      </c>
    </row>
    <row r="53" spans="1:17" x14ac:dyDescent="0.35">
      <c r="A53" t="s">
        <v>45</v>
      </c>
      <c r="B53" t="s">
        <v>1604</v>
      </c>
      <c r="C53" t="s">
        <v>1511</v>
      </c>
      <c r="D53" t="s">
        <v>1377</v>
      </c>
      <c r="E53" t="s">
        <v>253</v>
      </c>
      <c r="F53" t="s">
        <v>2575</v>
      </c>
      <c r="G53" t="s">
        <v>1408</v>
      </c>
      <c r="H53" t="s">
        <v>1527</v>
      </c>
      <c r="I53" t="s">
        <v>1542</v>
      </c>
      <c r="J53" t="s">
        <v>1423</v>
      </c>
      <c r="K53" t="s">
        <v>1423</v>
      </c>
      <c r="L53" t="s">
        <v>1448</v>
      </c>
      <c r="M53" t="s">
        <v>1462</v>
      </c>
      <c r="N53" t="s">
        <v>1160</v>
      </c>
      <c r="O53" t="s">
        <v>1484</v>
      </c>
      <c r="P53" t="s">
        <v>1494</v>
      </c>
      <c r="Q53" t="s">
        <v>904</v>
      </c>
    </row>
    <row r="54" spans="1:17" x14ac:dyDescent="0.35">
      <c r="A54" t="s">
        <v>46</v>
      </c>
      <c r="B54" t="s">
        <v>1605</v>
      </c>
      <c r="C54" t="s">
        <v>1512</v>
      </c>
      <c r="D54" t="s">
        <v>1378</v>
      </c>
      <c r="E54" t="s">
        <v>1393</v>
      </c>
      <c r="F54" t="s">
        <v>3964</v>
      </c>
      <c r="G54" t="s">
        <v>1409</v>
      </c>
      <c r="H54" t="s">
        <v>1528</v>
      </c>
      <c r="I54" t="s">
        <v>1543</v>
      </c>
      <c r="J54" t="s">
        <v>1424</v>
      </c>
      <c r="K54" t="s">
        <v>1437</v>
      </c>
      <c r="L54" t="s">
        <v>1503</v>
      </c>
      <c r="M54" t="s">
        <v>1463</v>
      </c>
      <c r="N54" t="s">
        <v>1555</v>
      </c>
      <c r="O54" t="s">
        <v>1275</v>
      </c>
      <c r="P54" t="s">
        <v>1566</v>
      </c>
      <c r="Q54" t="s">
        <v>1579</v>
      </c>
    </row>
    <row r="55" spans="1:17" x14ac:dyDescent="0.35">
      <c r="A55" t="s">
        <v>47</v>
      </c>
      <c r="B55" t="s">
        <v>1606</v>
      </c>
      <c r="C55" t="s">
        <v>1513</v>
      </c>
      <c r="D55" t="s">
        <v>1379</v>
      </c>
      <c r="E55" t="s">
        <v>1394</v>
      </c>
      <c r="F55" t="s">
        <v>3965</v>
      </c>
      <c r="G55" t="s">
        <v>1410</v>
      </c>
      <c r="H55" t="s">
        <v>1529</v>
      </c>
      <c r="I55" t="s">
        <v>1544</v>
      </c>
      <c r="J55" t="s">
        <v>1425</v>
      </c>
      <c r="K55" t="s">
        <v>1438</v>
      </c>
      <c r="L55" t="s">
        <v>1449</v>
      </c>
      <c r="M55" t="s">
        <v>1464</v>
      </c>
      <c r="N55" t="s">
        <v>1345</v>
      </c>
      <c r="O55" t="s">
        <v>1559</v>
      </c>
      <c r="P55" t="s">
        <v>1046</v>
      </c>
      <c r="Q55" t="s">
        <v>1580</v>
      </c>
    </row>
    <row r="56" spans="1:17" x14ac:dyDescent="0.35">
      <c r="A56" s="2" t="s">
        <v>48</v>
      </c>
      <c r="B56" t="s">
        <v>1594</v>
      </c>
      <c r="C56" t="s">
        <v>1507</v>
      </c>
      <c r="D56" t="s">
        <v>281</v>
      </c>
      <c r="E56" t="s">
        <v>1387</v>
      </c>
      <c r="F56" t="s">
        <v>3957</v>
      </c>
      <c r="G56" t="s">
        <v>1402</v>
      </c>
      <c r="H56" t="s">
        <v>1520</v>
      </c>
      <c r="I56" t="s">
        <v>223</v>
      </c>
      <c r="J56" t="s">
        <v>501</v>
      </c>
      <c r="K56" t="s">
        <v>1432</v>
      </c>
      <c r="L56" t="s">
        <v>1499</v>
      </c>
      <c r="M56" t="s">
        <v>1455</v>
      </c>
      <c r="N56" t="s">
        <v>1552</v>
      </c>
      <c r="O56" t="s">
        <v>1279</v>
      </c>
      <c r="P56" t="s">
        <v>1562</v>
      </c>
      <c r="Q56" t="s">
        <v>1571</v>
      </c>
    </row>
    <row r="57" spans="1:17" x14ac:dyDescent="0.35">
      <c r="A57" t="s">
        <v>49</v>
      </c>
      <c r="B57" t="s">
        <v>972</v>
      </c>
      <c r="C57" t="s">
        <v>1135</v>
      </c>
      <c r="D57" t="s">
        <v>492</v>
      </c>
      <c r="E57" t="s">
        <v>193</v>
      </c>
      <c r="F57" t="s">
        <v>581</v>
      </c>
      <c r="G57" t="s">
        <v>485</v>
      </c>
      <c r="H57" t="s">
        <v>908</v>
      </c>
      <c r="I57" t="s">
        <v>1040</v>
      </c>
      <c r="J57" t="s">
        <v>302</v>
      </c>
      <c r="K57" t="s">
        <v>971</v>
      </c>
      <c r="L57" t="s">
        <v>216</v>
      </c>
      <c r="M57" t="s">
        <v>632</v>
      </c>
      <c r="N57" t="s">
        <v>567</v>
      </c>
      <c r="O57" t="s">
        <v>677</v>
      </c>
      <c r="P57" t="s">
        <v>908</v>
      </c>
      <c r="Q57" t="s">
        <v>1241</v>
      </c>
    </row>
    <row r="58" spans="1:17" x14ac:dyDescent="0.35">
      <c r="A58" t="s">
        <v>50</v>
      </c>
      <c r="B58" t="s">
        <v>628</v>
      </c>
      <c r="C58" t="s">
        <v>1150</v>
      </c>
      <c r="D58" t="s">
        <v>487</v>
      </c>
      <c r="E58" t="s">
        <v>218</v>
      </c>
      <c r="F58" t="s">
        <v>819</v>
      </c>
      <c r="G58" t="s">
        <v>604</v>
      </c>
      <c r="H58" t="s">
        <v>960</v>
      </c>
      <c r="I58" t="s">
        <v>629</v>
      </c>
      <c r="J58" t="s">
        <v>443</v>
      </c>
      <c r="K58" t="s">
        <v>430</v>
      </c>
      <c r="L58" t="s">
        <v>437</v>
      </c>
      <c r="M58" t="s">
        <v>263</v>
      </c>
      <c r="N58" t="s">
        <v>277</v>
      </c>
      <c r="O58" t="s">
        <v>216</v>
      </c>
      <c r="P58" t="s">
        <v>484</v>
      </c>
      <c r="Q58" t="s">
        <v>216</v>
      </c>
    </row>
    <row r="59" spans="1:17" x14ac:dyDescent="0.35">
      <c r="A59" t="s">
        <v>51</v>
      </c>
      <c r="B59" t="s">
        <v>554</v>
      </c>
      <c r="C59" t="s">
        <v>493</v>
      </c>
      <c r="D59" t="s">
        <v>229</v>
      </c>
      <c r="E59" t="s">
        <v>203</v>
      </c>
      <c r="F59" t="s">
        <v>431</v>
      </c>
      <c r="G59" t="s">
        <v>193</v>
      </c>
      <c r="H59" t="s">
        <v>909</v>
      </c>
      <c r="I59" t="s">
        <v>582</v>
      </c>
      <c r="J59" t="s">
        <v>694</v>
      </c>
      <c r="K59" t="s">
        <v>264</v>
      </c>
      <c r="L59" t="s">
        <v>463</v>
      </c>
      <c r="M59" t="s">
        <v>580</v>
      </c>
      <c r="N59" t="s">
        <v>360</v>
      </c>
      <c r="O59" t="s">
        <v>500</v>
      </c>
      <c r="P59" t="s">
        <v>1067</v>
      </c>
      <c r="Q59" t="s">
        <v>580</v>
      </c>
    </row>
    <row r="60" spans="1:17" x14ac:dyDescent="0.35">
      <c r="A60" t="s">
        <v>52</v>
      </c>
      <c r="B60" t="s">
        <v>1268</v>
      </c>
      <c r="C60" t="s">
        <v>1131</v>
      </c>
      <c r="D60" t="s">
        <v>498</v>
      </c>
      <c r="E60" t="s">
        <v>1395</v>
      </c>
      <c r="F60" t="s">
        <v>473</v>
      </c>
      <c r="G60" t="s">
        <v>633</v>
      </c>
      <c r="H60" t="s">
        <v>893</v>
      </c>
      <c r="I60" t="s">
        <v>1545</v>
      </c>
      <c r="J60" t="s">
        <v>1049</v>
      </c>
      <c r="K60" t="s">
        <v>227</v>
      </c>
      <c r="L60" t="s">
        <v>637</v>
      </c>
      <c r="M60" t="s">
        <v>618</v>
      </c>
      <c r="N60" t="s">
        <v>1474</v>
      </c>
      <c r="O60" t="s">
        <v>352</v>
      </c>
      <c r="P60" t="s">
        <v>209</v>
      </c>
      <c r="Q60" t="s">
        <v>216</v>
      </c>
    </row>
    <row r="61" spans="1:17" x14ac:dyDescent="0.35">
      <c r="A61" s="1" t="s">
        <v>53</v>
      </c>
      <c r="B61" t="s">
        <v>773</v>
      </c>
      <c r="C61" t="s">
        <v>662</v>
      </c>
      <c r="D61" t="s">
        <v>490</v>
      </c>
      <c r="E61" t="s">
        <v>1128</v>
      </c>
      <c r="F61" t="s">
        <v>179</v>
      </c>
      <c r="G61" t="s">
        <v>482</v>
      </c>
      <c r="H61" t="s">
        <v>666</v>
      </c>
      <c r="I61" t="s">
        <v>193</v>
      </c>
      <c r="J61" t="s">
        <v>360</v>
      </c>
      <c r="K61" t="s">
        <v>471</v>
      </c>
      <c r="L61" t="s">
        <v>497</v>
      </c>
      <c r="M61" t="s">
        <v>329</v>
      </c>
      <c r="N61" t="s">
        <v>654</v>
      </c>
      <c r="O61" t="s">
        <v>983</v>
      </c>
      <c r="P61" t="s">
        <v>1495</v>
      </c>
      <c r="Q61" t="s">
        <v>665</v>
      </c>
    </row>
    <row r="62" spans="1:17" x14ac:dyDescent="0.35">
      <c r="A62" t="s">
        <v>54</v>
      </c>
      <c r="B62" t="s">
        <v>1607</v>
      </c>
      <c r="C62" t="s">
        <v>1369</v>
      </c>
      <c r="D62" t="s">
        <v>1380</v>
      </c>
      <c r="E62" t="s">
        <v>1396</v>
      </c>
      <c r="F62" t="s">
        <v>3966</v>
      </c>
      <c r="G62" t="s">
        <v>1411</v>
      </c>
      <c r="H62" t="s">
        <v>1530</v>
      </c>
      <c r="I62" t="s">
        <v>1546</v>
      </c>
      <c r="J62" t="s">
        <v>1426</v>
      </c>
      <c r="K62" t="s">
        <v>1439</v>
      </c>
      <c r="L62" t="s">
        <v>1450</v>
      </c>
      <c r="M62" t="s">
        <v>1465</v>
      </c>
      <c r="N62" t="s">
        <v>1475</v>
      </c>
      <c r="O62" t="s">
        <v>1485</v>
      </c>
      <c r="P62" t="s">
        <v>1496</v>
      </c>
      <c r="Q62" t="s">
        <v>1581</v>
      </c>
    </row>
    <row r="63" spans="1:17" x14ac:dyDescent="0.35">
      <c r="A63" t="s">
        <v>55</v>
      </c>
      <c r="B63" t="s">
        <v>1608</v>
      </c>
      <c r="C63" t="s">
        <v>1514</v>
      </c>
      <c r="D63" t="s">
        <v>1381</v>
      </c>
      <c r="E63" t="s">
        <v>1397</v>
      </c>
      <c r="F63" t="s">
        <v>3967</v>
      </c>
      <c r="G63" t="s">
        <v>1412</v>
      </c>
      <c r="H63" t="s">
        <v>1531</v>
      </c>
      <c r="I63" t="s">
        <v>1547</v>
      </c>
      <c r="J63" t="s">
        <v>1427</v>
      </c>
      <c r="K63" t="s">
        <v>1440</v>
      </c>
      <c r="L63" t="s">
        <v>1451</v>
      </c>
      <c r="M63" t="s">
        <v>1466</v>
      </c>
      <c r="N63" t="s">
        <v>1476</v>
      </c>
      <c r="O63" t="s">
        <v>1486</v>
      </c>
      <c r="P63" t="s">
        <v>1497</v>
      </c>
      <c r="Q63" t="s">
        <v>1582</v>
      </c>
    </row>
    <row r="64" spans="1:17" x14ac:dyDescent="0.35">
      <c r="A64" t="s">
        <v>56</v>
      </c>
      <c r="B64" t="s">
        <v>1609</v>
      </c>
      <c r="C64" t="s">
        <v>1515</v>
      </c>
      <c r="D64" t="s">
        <v>1382</v>
      </c>
      <c r="E64" t="s">
        <v>1398</v>
      </c>
      <c r="F64" t="s">
        <v>3968</v>
      </c>
      <c r="G64" t="s">
        <v>1413</v>
      </c>
      <c r="H64" t="s">
        <v>1532</v>
      </c>
      <c r="I64" t="s">
        <v>1548</v>
      </c>
      <c r="J64" t="s">
        <v>1428</v>
      </c>
      <c r="K64" t="s">
        <v>1441</v>
      </c>
      <c r="L64" t="s">
        <v>1504</v>
      </c>
      <c r="M64" t="s">
        <v>1467</v>
      </c>
      <c r="N64" t="s">
        <v>1556</v>
      </c>
      <c r="O64" t="s">
        <v>1560</v>
      </c>
      <c r="P64" t="s">
        <v>1567</v>
      </c>
      <c r="Q64" t="s">
        <v>1583</v>
      </c>
    </row>
    <row r="65" spans="1:17" x14ac:dyDescent="0.35">
      <c r="A65" t="s">
        <v>57</v>
      </c>
      <c r="B65" t="s">
        <v>1610</v>
      </c>
      <c r="C65" t="s">
        <v>1516</v>
      </c>
      <c r="D65" t="s">
        <v>1383</v>
      </c>
      <c r="E65" t="s">
        <v>1399</v>
      </c>
      <c r="F65" t="s">
        <v>3969</v>
      </c>
      <c r="G65" t="s">
        <v>1414</v>
      </c>
      <c r="H65" t="s">
        <v>1533</v>
      </c>
      <c r="I65" t="s">
        <v>1549</v>
      </c>
      <c r="J65" t="s">
        <v>1429</v>
      </c>
      <c r="K65" t="s">
        <v>1442</v>
      </c>
      <c r="L65" t="s">
        <v>1452</v>
      </c>
      <c r="M65" t="s">
        <v>1468</v>
      </c>
      <c r="N65" t="s">
        <v>1477</v>
      </c>
      <c r="O65" t="s">
        <v>1561</v>
      </c>
      <c r="P65" t="s">
        <v>1498</v>
      </c>
      <c r="Q65" t="s">
        <v>1584</v>
      </c>
    </row>
    <row r="66" spans="1:17" x14ac:dyDescent="0.35">
      <c r="A66" t="s">
        <v>58</v>
      </c>
      <c r="B66" t="s">
        <v>1598</v>
      </c>
      <c r="C66" t="s">
        <v>1510</v>
      </c>
      <c r="D66" t="s">
        <v>1372</v>
      </c>
      <c r="E66" t="s">
        <v>1389</v>
      </c>
      <c r="F66" t="s">
        <v>3958</v>
      </c>
      <c r="G66" t="s">
        <v>1404</v>
      </c>
      <c r="H66" t="s">
        <v>1523</v>
      </c>
      <c r="I66" t="s">
        <v>1538</v>
      </c>
      <c r="J66" t="s">
        <v>1419</v>
      </c>
      <c r="K66" t="s">
        <v>1434</v>
      </c>
      <c r="L66" t="s">
        <v>1502</v>
      </c>
      <c r="M66" t="s">
        <v>1459</v>
      </c>
      <c r="N66" t="s">
        <v>1554</v>
      </c>
      <c r="O66" t="s">
        <v>1558</v>
      </c>
      <c r="P66" t="s">
        <v>1565</v>
      </c>
      <c r="Q66" t="s">
        <v>1575</v>
      </c>
    </row>
    <row r="67" spans="1:17" x14ac:dyDescent="0.35">
      <c r="A67" t="s">
        <v>59</v>
      </c>
      <c r="B67" t="s">
        <v>1611</v>
      </c>
      <c r="C67" t="s">
        <v>195</v>
      </c>
      <c r="D67" t="s">
        <v>108</v>
      </c>
      <c r="E67" t="s">
        <v>108</v>
      </c>
      <c r="F67" t="s">
        <v>108</v>
      </c>
      <c r="G67" t="s">
        <v>108</v>
      </c>
      <c r="H67" t="s">
        <v>108</v>
      </c>
      <c r="I67" t="s">
        <v>108</v>
      </c>
      <c r="J67" t="s">
        <v>108</v>
      </c>
      <c r="K67" t="s">
        <v>108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1612</v>
      </c>
      <c r="C68" t="s">
        <v>204</v>
      </c>
      <c r="D68" t="s">
        <v>108</v>
      </c>
      <c r="E68" t="s">
        <v>108</v>
      </c>
      <c r="F68" t="s">
        <v>108</v>
      </c>
      <c r="G68" t="s">
        <v>108</v>
      </c>
      <c r="H68" t="s">
        <v>108</v>
      </c>
      <c r="I68" t="s">
        <v>108</v>
      </c>
      <c r="J68" t="s">
        <v>108</v>
      </c>
      <c r="K68" t="s">
        <v>108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1613</v>
      </c>
      <c r="C69" t="s">
        <v>1370</v>
      </c>
      <c r="D69" t="s">
        <v>108</v>
      </c>
      <c r="E69" t="s">
        <v>108</v>
      </c>
      <c r="F69" t="s">
        <v>108</v>
      </c>
      <c r="G69" t="s">
        <v>108</v>
      </c>
      <c r="H69" t="s">
        <v>108</v>
      </c>
      <c r="I69" t="s">
        <v>108</v>
      </c>
      <c r="J69" t="s">
        <v>108</v>
      </c>
      <c r="K69" t="s">
        <v>108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1614</v>
      </c>
      <c r="C70" t="s">
        <v>210</v>
      </c>
      <c r="D70" t="s">
        <v>108</v>
      </c>
      <c r="E70" t="s">
        <v>108</v>
      </c>
      <c r="F70" t="s">
        <v>108</v>
      </c>
      <c r="G70" t="s">
        <v>108</v>
      </c>
      <c r="H70" t="s">
        <v>108</v>
      </c>
      <c r="I70" t="s">
        <v>108</v>
      </c>
      <c r="J70" t="s">
        <v>108</v>
      </c>
      <c r="K70" t="s">
        <v>108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1615</v>
      </c>
      <c r="C71" t="s">
        <v>977</v>
      </c>
      <c r="D71" t="s">
        <v>108</v>
      </c>
      <c r="E71" t="s">
        <v>108</v>
      </c>
      <c r="F71" t="s">
        <v>108</v>
      </c>
      <c r="G71" t="s">
        <v>108</v>
      </c>
      <c r="H71" t="s">
        <v>108</v>
      </c>
      <c r="I71" t="s">
        <v>108</v>
      </c>
      <c r="J71" t="s">
        <v>108</v>
      </c>
      <c r="K71" t="s">
        <v>108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1616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 t="s">
        <v>108</v>
      </c>
      <c r="I72" t="s">
        <v>108</v>
      </c>
      <c r="J72" t="s">
        <v>108</v>
      </c>
      <c r="K72" t="s">
        <v>108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1617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 t="s">
        <v>108</v>
      </c>
      <c r="I73" t="s">
        <v>108</v>
      </c>
      <c r="J73" t="s">
        <v>108</v>
      </c>
      <c r="K73" t="s">
        <v>108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1618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 t="s">
        <v>108</v>
      </c>
      <c r="I74" t="s">
        <v>108</v>
      </c>
      <c r="J74" t="s">
        <v>108</v>
      </c>
      <c r="K74" t="s">
        <v>108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108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 t="s">
        <v>108</v>
      </c>
      <c r="I75" t="s">
        <v>108</v>
      </c>
      <c r="J75" t="s">
        <v>108</v>
      </c>
      <c r="K75" t="s">
        <v>108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 t="s">
        <v>108</v>
      </c>
      <c r="I76" t="s">
        <v>108</v>
      </c>
      <c r="J76" t="s">
        <v>108</v>
      </c>
      <c r="K76" t="s">
        <v>108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652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 t="s">
        <v>108</v>
      </c>
      <c r="I78" t="s">
        <v>108</v>
      </c>
      <c r="J78" t="s">
        <v>108</v>
      </c>
      <c r="K78" t="s">
        <v>108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1619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 t="s">
        <v>211</v>
      </c>
      <c r="I79" t="s">
        <v>211</v>
      </c>
      <c r="J79" t="s">
        <v>211</v>
      </c>
      <c r="K79" t="s">
        <v>211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 t="s">
        <v>108</v>
      </c>
      <c r="I80" t="s">
        <v>108</v>
      </c>
      <c r="J80" t="s">
        <v>108</v>
      </c>
      <c r="K80" t="s">
        <v>108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1620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 t="s">
        <v>211</v>
      </c>
      <c r="I81" t="s">
        <v>211</v>
      </c>
      <c r="J81" t="s">
        <v>211</v>
      </c>
      <c r="K81" t="s">
        <v>211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199</v>
      </c>
      <c r="C82" t="s">
        <v>224</v>
      </c>
      <c r="D82" t="s">
        <v>206</v>
      </c>
      <c r="E82" t="s">
        <v>235</v>
      </c>
      <c r="F82" t="s">
        <v>219</v>
      </c>
      <c r="G82" t="s">
        <v>295</v>
      </c>
      <c r="H82" t="s">
        <v>219</v>
      </c>
      <c r="I82" t="s">
        <v>235</v>
      </c>
      <c r="J82" t="s">
        <v>535</v>
      </c>
      <c r="K82" t="s">
        <v>295</v>
      </c>
      <c r="L82" t="s">
        <v>235</v>
      </c>
      <c r="M82" t="s">
        <v>199</v>
      </c>
      <c r="N82" t="s">
        <v>219</v>
      </c>
      <c r="O82" t="s">
        <v>372</v>
      </c>
      <c r="P82" t="s">
        <v>372</v>
      </c>
      <c r="Q82" t="s">
        <v>295</v>
      </c>
    </row>
    <row r="83" spans="1:17" x14ac:dyDescent="0.35">
      <c r="A83" s="1" t="s">
        <v>75</v>
      </c>
      <c r="B83" t="s">
        <v>1621</v>
      </c>
      <c r="C83" t="s">
        <v>1517</v>
      </c>
      <c r="D83" t="s">
        <v>1384</v>
      </c>
      <c r="E83" t="s">
        <v>1400</v>
      </c>
      <c r="F83" t="s">
        <v>3696</v>
      </c>
      <c r="G83" t="s">
        <v>1415</v>
      </c>
      <c r="H83" t="s">
        <v>1534</v>
      </c>
      <c r="I83" t="s">
        <v>1550</v>
      </c>
      <c r="J83" t="s">
        <v>1430</v>
      </c>
      <c r="K83" t="s">
        <v>1443</v>
      </c>
      <c r="L83" t="s">
        <v>1505</v>
      </c>
      <c r="M83" t="s">
        <v>1469</v>
      </c>
      <c r="N83" t="s">
        <v>1478</v>
      </c>
      <c r="O83" t="s">
        <v>1487</v>
      </c>
      <c r="P83" t="s">
        <v>1568</v>
      </c>
      <c r="Q83" t="s">
        <v>1585</v>
      </c>
    </row>
    <row r="84" spans="1:17" x14ac:dyDescent="0.35">
      <c r="A84" t="s">
        <v>76</v>
      </c>
      <c r="B84" t="s">
        <v>1622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 t="s">
        <v>108</v>
      </c>
      <c r="I84" t="s">
        <v>108</v>
      </c>
      <c r="J84" t="s">
        <v>108</v>
      </c>
      <c r="K84" t="s">
        <v>108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1623</v>
      </c>
      <c r="C85" t="s">
        <v>1518</v>
      </c>
      <c r="D85" t="s">
        <v>1385</v>
      </c>
      <c r="E85" t="s">
        <v>1401</v>
      </c>
      <c r="F85" t="s">
        <v>3970</v>
      </c>
      <c r="G85" t="s">
        <v>1416</v>
      </c>
      <c r="H85" t="s">
        <v>1535</v>
      </c>
      <c r="I85" t="s">
        <v>1551</v>
      </c>
      <c r="J85" t="s">
        <v>1431</v>
      </c>
      <c r="K85" t="s">
        <v>1444</v>
      </c>
      <c r="L85" t="s">
        <v>1506</v>
      </c>
      <c r="M85" t="s">
        <v>1470</v>
      </c>
      <c r="N85" t="s">
        <v>1479</v>
      </c>
      <c r="O85" t="s">
        <v>1488</v>
      </c>
      <c r="P85" t="s">
        <v>1569</v>
      </c>
      <c r="Q85" t="s">
        <v>1586</v>
      </c>
    </row>
    <row r="86" spans="1:17" x14ac:dyDescent="0.35">
      <c r="A86" t="s">
        <v>78</v>
      </c>
      <c r="B86" t="s">
        <v>143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 t="s">
        <v>108</v>
      </c>
      <c r="I86" t="s">
        <v>108</v>
      </c>
      <c r="J86" t="s">
        <v>108</v>
      </c>
      <c r="K86" t="s">
        <v>108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82"/>
  <sheetViews>
    <sheetView zoomScale="90" zoomScaleNormal="90" workbookViewId="0">
      <pane xSplit="1" ySplit="8" topLeftCell="B36" activePane="bottomRight" state="frozen"/>
      <selection pane="topRight" activeCell="B1" sqref="B1"/>
      <selection pane="bottomLeft" activeCell="A9" sqref="A9"/>
      <selection pane="bottomRight" activeCell="C44" sqref="C44:N44"/>
    </sheetView>
  </sheetViews>
  <sheetFormatPr defaultColWidth="8" defaultRowHeight="14.25" x14ac:dyDescent="0.2"/>
  <cols>
    <col min="1" max="1" width="13.625" style="26" customWidth="1"/>
    <col min="2" max="2" width="15.125" style="4" customWidth="1"/>
    <col min="3" max="3" width="8.875" style="4" bestFit="1" customWidth="1"/>
    <col min="4" max="4" width="9.5" style="4" customWidth="1"/>
    <col min="5" max="6" width="8.125" style="4" bestFit="1" customWidth="1"/>
    <col min="7" max="9" width="8.125" style="4" customWidth="1"/>
    <col min="10" max="14" width="7.375" style="4" customWidth="1"/>
    <col min="15" max="15" width="12" style="4" bestFit="1" customWidth="1"/>
    <col min="16" max="16" width="7.25" style="4" customWidth="1"/>
    <col min="17" max="17" width="8.75" style="10" customWidth="1"/>
    <col min="18" max="18" width="8" style="7"/>
    <col min="19" max="19" width="0" style="4" hidden="1" customWidth="1"/>
    <col min="20" max="16384" width="8" style="4"/>
  </cols>
  <sheetData>
    <row r="1" spans="1:20" ht="22.5" x14ac:dyDescent="0.35">
      <c r="A1" s="16" t="s">
        <v>124</v>
      </c>
    </row>
    <row r="2" spans="1:20" ht="22.5" x14ac:dyDescent="0.35">
      <c r="A2" s="137" t="s">
        <v>585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1:20" ht="22.5" x14ac:dyDescent="0.35">
      <c r="A3" s="136" t="s">
        <v>586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0" ht="22.5" x14ac:dyDescent="0.35">
      <c r="A4" s="101" t="s">
        <v>125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3"/>
      <c r="R4" s="104"/>
      <c r="S4" s="102"/>
      <c r="T4" s="102"/>
    </row>
    <row r="5" spans="1:20" ht="22.5" x14ac:dyDescent="0.35">
      <c r="A5" s="73" t="s">
        <v>583</v>
      </c>
    </row>
    <row r="6" spans="1:20" ht="22.5" x14ac:dyDescent="0.2">
      <c r="A6" s="74" t="s">
        <v>126</v>
      </c>
    </row>
    <row r="7" spans="1:20" ht="15.75" thickBot="1" x14ac:dyDescent="0.3">
      <c r="A7" s="75" t="s">
        <v>127</v>
      </c>
    </row>
    <row r="8" spans="1:20" ht="40.5" customHeight="1" thickBot="1" x14ac:dyDescent="0.25">
      <c r="B8" s="43" t="s">
        <v>96</v>
      </c>
      <c r="C8" s="44">
        <v>42278</v>
      </c>
      <c r="D8" s="44">
        <v>42309</v>
      </c>
      <c r="E8" s="44">
        <v>42339</v>
      </c>
      <c r="F8" s="44">
        <v>42370</v>
      </c>
      <c r="G8" s="44">
        <v>42401</v>
      </c>
      <c r="H8" s="44">
        <v>42430</v>
      </c>
      <c r="I8" s="44">
        <v>42461</v>
      </c>
      <c r="J8" s="44">
        <v>42491</v>
      </c>
      <c r="K8" s="44">
        <v>42522</v>
      </c>
      <c r="L8" s="44">
        <v>42552</v>
      </c>
      <c r="M8" s="44">
        <v>42583</v>
      </c>
      <c r="N8" s="44">
        <v>42614</v>
      </c>
      <c r="O8" s="45" t="s">
        <v>97</v>
      </c>
      <c r="P8" s="97" t="s">
        <v>584</v>
      </c>
      <c r="Q8" s="6" t="s">
        <v>322</v>
      </c>
      <c r="T8" s="76" t="s">
        <v>113</v>
      </c>
    </row>
    <row r="9" spans="1:20" x14ac:dyDescent="0.2">
      <c r="A9" s="46" t="s">
        <v>80</v>
      </c>
      <c r="B9" s="47" t="s">
        <v>98</v>
      </c>
      <c r="C9" s="48" t="str">
        <f>+ตค!$B$36</f>
        <v>1.3229</v>
      </c>
      <c r="D9" s="48" t="str">
        <f>+พย!$B$36</f>
        <v>1.4950</v>
      </c>
      <c r="E9" s="48" t="str">
        <f>+ธค!$B$36</f>
        <v>1.4135</v>
      </c>
      <c r="F9" s="48" t="str">
        <f>+มค!$B$36</f>
        <v>1.4479</v>
      </c>
      <c r="G9" s="48" t="str">
        <f>+กพ!$B$36</f>
        <v>1.4759</v>
      </c>
      <c r="H9" s="48" t="str">
        <f>+มีค!$B$36</f>
        <v>1.5987</v>
      </c>
      <c r="I9" s="48" t="str">
        <f>+เมย!$B$36</f>
        <v>1.5195</v>
      </c>
      <c r="J9" s="48" t="str">
        <f>+พค!$B$36</f>
        <v>1.4686</v>
      </c>
      <c r="K9" s="48" t="str">
        <f>+มิย!$B$36</f>
        <v>1.4718</v>
      </c>
      <c r="L9" s="48" t="str">
        <f>+กค!$B$36</f>
        <v>1.4544</v>
      </c>
      <c r="M9" s="48" t="str">
        <f>+สค!$B$36</f>
        <v>1.5360</v>
      </c>
      <c r="N9" s="48" t="str">
        <f>+กย!$B$36</f>
        <v>1.3857</v>
      </c>
      <c r="O9" s="49">
        <f>SUM(C9:N9)</f>
        <v>0</v>
      </c>
      <c r="P9" s="49"/>
      <c r="Q9" s="50">
        <f>+O10/O14</f>
        <v>1.4632504332057221</v>
      </c>
      <c r="R9" s="51" t="s">
        <v>98</v>
      </c>
      <c r="S9" s="52"/>
      <c r="T9" s="131">
        <v>1.6</v>
      </c>
    </row>
    <row r="10" spans="1:20" x14ac:dyDescent="0.2">
      <c r="A10" s="53"/>
      <c r="B10" s="5" t="s">
        <v>99</v>
      </c>
      <c r="C10" s="5">
        <f>+C14*C9</f>
        <v>4131.4166999999998</v>
      </c>
      <c r="D10" s="88">
        <f>+D14*D9</f>
        <v>4487.9900000000007</v>
      </c>
      <c r="E10" s="88">
        <f t="shared" ref="E10:N10" si="0">+E14*E9</f>
        <v>4354.9934999999996</v>
      </c>
      <c r="F10" s="88">
        <f t="shared" si="0"/>
        <v>4203.2537000000002</v>
      </c>
      <c r="G10" s="88">
        <f t="shared" si="0"/>
        <v>4209.2668000000003</v>
      </c>
      <c r="H10" s="88">
        <f t="shared" si="0"/>
        <v>4999.1349</v>
      </c>
      <c r="I10" s="88">
        <f t="shared" si="0"/>
        <v>4169.5079999999998</v>
      </c>
      <c r="J10" s="88">
        <f t="shared" si="0"/>
        <v>4150.2635999999993</v>
      </c>
      <c r="K10" s="88">
        <f t="shared" si="0"/>
        <v>4143.1170000000002</v>
      </c>
      <c r="L10" s="88">
        <f t="shared" si="0"/>
        <v>4345.7471999999998</v>
      </c>
      <c r="M10" s="88">
        <f t="shared" si="0"/>
        <v>3307.0080000000003</v>
      </c>
      <c r="N10" s="88">
        <f t="shared" si="0"/>
        <v>4333.0838999999996</v>
      </c>
      <c r="O10" s="8">
        <f>SUM(C10:N10)</f>
        <v>50834.783299999996</v>
      </c>
      <c r="P10" s="8"/>
      <c r="Q10" s="54"/>
      <c r="R10" s="55"/>
      <c r="S10" s="56"/>
      <c r="T10" s="132"/>
    </row>
    <row r="11" spans="1:20" x14ac:dyDescent="0.2">
      <c r="A11" s="53"/>
      <c r="B11" s="5" t="s">
        <v>100</v>
      </c>
      <c r="C11" s="32" t="str">
        <f>+ตค!$B$37</f>
        <v>1.3199</v>
      </c>
      <c r="D11" s="32" t="str">
        <f>+พย!$B$37</f>
        <v>1.4928</v>
      </c>
      <c r="E11" s="32" t="str">
        <f>+ธค!$B$37</f>
        <v>1.4130</v>
      </c>
      <c r="F11" s="32" t="str">
        <f>+มค!$B$37</f>
        <v>1.4456</v>
      </c>
      <c r="G11" s="32" t="str">
        <f>+กพ!$B$37</f>
        <v>1.4739</v>
      </c>
      <c r="H11" s="32" t="str">
        <f>+มีค!$B$37</f>
        <v>1.5951</v>
      </c>
      <c r="I11" s="32" t="str">
        <f>+เมย!$B$37</f>
        <v>1.5181</v>
      </c>
      <c r="J11" s="32" t="str">
        <f>+พค!$B$37</f>
        <v>1.4675</v>
      </c>
      <c r="K11" s="32" t="str">
        <f>+มิย!$B$37</f>
        <v>1.4711</v>
      </c>
      <c r="L11" s="32" t="str">
        <f>+กค!$B$37</f>
        <v>1.4531</v>
      </c>
      <c r="M11" s="32" t="str">
        <f>+สค!$B$37</f>
        <v>1.5346</v>
      </c>
      <c r="N11" s="32" t="str">
        <f>+กย!$B$37</f>
        <v>1.3835</v>
      </c>
      <c r="O11" s="8">
        <f>SUM(C11:N11)</f>
        <v>0</v>
      </c>
      <c r="P11" s="8"/>
      <c r="Q11" s="57">
        <f>+O12/O14</f>
        <v>1.4614125269854064</v>
      </c>
      <c r="R11" s="9" t="s">
        <v>100</v>
      </c>
      <c r="S11" s="56"/>
      <c r="T11" s="132"/>
    </row>
    <row r="12" spans="1:20" x14ac:dyDescent="0.2">
      <c r="A12" s="53"/>
      <c r="B12" s="5" t="s">
        <v>101</v>
      </c>
      <c r="C12" s="5">
        <f>+C14*C11</f>
        <v>4122.0477000000001</v>
      </c>
      <c r="D12" s="5">
        <f>+D14*D11</f>
        <v>4481.3855999999996</v>
      </c>
      <c r="E12" s="5">
        <f t="shared" ref="E12:N12" si="1">+E14*E11</f>
        <v>4353.4530000000004</v>
      </c>
      <c r="F12" s="5">
        <f t="shared" si="1"/>
        <v>4196.5767999999998</v>
      </c>
      <c r="G12" s="5">
        <f>+G14*G11</f>
        <v>4203.5627999999997</v>
      </c>
      <c r="H12" s="5">
        <f t="shared" si="1"/>
        <v>4987.8777</v>
      </c>
      <c r="I12" s="5">
        <f t="shared" si="1"/>
        <v>4165.6664000000001</v>
      </c>
      <c r="J12" s="5">
        <f t="shared" si="1"/>
        <v>4147.1549999999997</v>
      </c>
      <c r="K12" s="5">
        <f t="shared" si="1"/>
        <v>4141.1464999999998</v>
      </c>
      <c r="L12" s="5">
        <f t="shared" si="1"/>
        <v>4341.8627999999999</v>
      </c>
      <c r="M12" s="5">
        <f t="shared" si="1"/>
        <v>3303.9937999999997</v>
      </c>
      <c r="N12" s="5">
        <f t="shared" si="1"/>
        <v>4326.2044999999998</v>
      </c>
      <c r="O12" s="8">
        <f t="shared" ref="O12:O119" si="2">SUM(C12:N12)</f>
        <v>50770.9326</v>
      </c>
      <c r="P12" s="8"/>
      <c r="Q12" s="54"/>
      <c r="R12" s="55"/>
      <c r="S12" s="56"/>
      <c r="T12" s="58"/>
    </row>
    <row r="13" spans="1:20" x14ac:dyDescent="0.2">
      <c r="A13" s="53"/>
      <c r="B13" s="5" t="s">
        <v>102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>
        <f t="shared" si="2"/>
        <v>0</v>
      </c>
      <c r="P13" s="12"/>
      <c r="Q13" s="98">
        <f>31+30+31+31+29+31+30+31+30+31+31+30</f>
        <v>366</v>
      </c>
      <c r="R13" s="55"/>
      <c r="S13" s="56"/>
      <c r="T13" s="58"/>
    </row>
    <row r="14" spans="1:20" x14ac:dyDescent="0.2">
      <c r="A14" s="53"/>
      <c r="B14" s="5" t="s">
        <v>103</v>
      </c>
      <c r="C14" s="5">
        <f>+ตค!$B$4</f>
        <v>3123</v>
      </c>
      <c r="D14" s="5">
        <f>+พย!$B$4</f>
        <v>3002</v>
      </c>
      <c r="E14" s="5">
        <f>+ธค!$B$4</f>
        <v>3081</v>
      </c>
      <c r="F14" s="5">
        <f>+มค!$B$4</f>
        <v>2903</v>
      </c>
      <c r="G14" s="5">
        <f>+กพ!$B$4</f>
        <v>2852</v>
      </c>
      <c r="H14" s="5">
        <f>+มีค!$B$4</f>
        <v>3127</v>
      </c>
      <c r="I14" s="5">
        <f>+เมย!$B$4</f>
        <v>2744</v>
      </c>
      <c r="J14" s="5">
        <f>+พค!$B$4</f>
        <v>2826</v>
      </c>
      <c r="K14" s="5">
        <f>+มิย!$B$4</f>
        <v>2815</v>
      </c>
      <c r="L14" s="5">
        <f>+กค!$B$4</f>
        <v>2988</v>
      </c>
      <c r="M14" s="5">
        <f>+สค!$B$4</f>
        <v>2153</v>
      </c>
      <c r="N14" s="5">
        <f>+กย!$B$4</f>
        <v>3127</v>
      </c>
      <c r="O14" s="12">
        <f t="shared" si="2"/>
        <v>34741</v>
      </c>
      <c r="P14" s="12"/>
      <c r="Q14" s="77">
        <f>30+30+31+31+29+31+30+31+30+31+31+30</f>
        <v>365</v>
      </c>
      <c r="R14" s="55"/>
      <c r="S14" s="56"/>
      <c r="T14" s="58"/>
    </row>
    <row r="15" spans="1:20" x14ac:dyDescent="0.2">
      <c r="A15" s="53"/>
      <c r="B15" s="17" t="s">
        <v>104</v>
      </c>
      <c r="C15" s="17">
        <f>+ตค!$B$6</f>
        <v>3</v>
      </c>
      <c r="D15" s="17">
        <f>+พย!$B$5</f>
        <v>0</v>
      </c>
      <c r="E15" s="17">
        <f>+ธค!$B$5</f>
        <v>0</v>
      </c>
      <c r="F15" s="17">
        <f>+มค!$B$5</f>
        <v>0</v>
      </c>
      <c r="G15" s="17">
        <f>+กพ!$B$5</f>
        <v>0</v>
      </c>
      <c r="H15" s="17">
        <f>+มีค!$B$5</f>
        <v>0</v>
      </c>
      <c r="I15" s="17">
        <f>+เมย!$B$5</f>
        <v>0</v>
      </c>
      <c r="J15" s="17">
        <f>+พค!$B$5</f>
        <v>0</v>
      </c>
      <c r="K15" s="17">
        <f>+มิย!$B$5</f>
        <v>0</v>
      </c>
      <c r="L15" s="17">
        <f>+กค!$B$5</f>
        <v>0</v>
      </c>
      <c r="M15" s="17">
        <f>+สค!$B$5</f>
        <v>0</v>
      </c>
      <c r="N15" s="17">
        <f>+กย!$B$5</f>
        <v>0</v>
      </c>
      <c r="O15" s="18">
        <f t="shared" ref="O15:O27" si="3">SUM(C15:N15)</f>
        <v>3</v>
      </c>
      <c r="P15" s="18"/>
      <c r="Q15" s="54"/>
      <c r="R15" s="55"/>
      <c r="S15" s="56"/>
      <c r="T15" s="58"/>
    </row>
    <row r="16" spans="1:20" x14ac:dyDescent="0.2">
      <c r="A16" s="53"/>
      <c r="B16" s="36" t="s">
        <v>114</v>
      </c>
      <c r="C16" s="36">
        <v>16255</v>
      </c>
      <c r="D16" s="36">
        <f>+พย!B8</f>
        <v>16529</v>
      </c>
      <c r="E16" s="36">
        <f>+ธค!B8</f>
        <v>16438</v>
      </c>
      <c r="F16" s="36">
        <f>+มค!B8</f>
        <v>15354</v>
      </c>
      <c r="G16" s="36">
        <f>+กพ!B8</f>
        <v>15036</v>
      </c>
      <c r="H16" s="36">
        <f>+มีค!B8</f>
        <v>16890</v>
      </c>
      <c r="I16" s="36">
        <f>+เมย!B8</f>
        <v>15270</v>
      </c>
      <c r="J16" s="36">
        <f>+พค!B8</f>
        <v>16285</v>
      </c>
      <c r="K16" s="36">
        <f>+มิย!B8</f>
        <v>15429</v>
      </c>
      <c r="L16" s="36">
        <f>+กค!B8</f>
        <v>15816</v>
      </c>
      <c r="M16" s="36">
        <f>+สค!B8</f>
        <v>11522</v>
      </c>
      <c r="N16" s="36">
        <f>+กย!B8</f>
        <v>15698</v>
      </c>
      <c r="O16" s="37">
        <f>SUM(C16:N16)</f>
        <v>186522</v>
      </c>
      <c r="P16" s="37"/>
      <c r="Q16" s="55">
        <v>5.48</v>
      </c>
      <c r="R16" s="82" t="s">
        <v>130</v>
      </c>
      <c r="S16" s="56"/>
      <c r="T16" s="58"/>
    </row>
    <row r="17" spans="1:20" x14ac:dyDescent="0.2">
      <c r="A17" s="133" t="s">
        <v>332</v>
      </c>
      <c r="B17" s="38" t="s">
        <v>105</v>
      </c>
      <c r="C17" s="38" t="str">
        <f>+ตค!$B$46</f>
        <v>83.93</v>
      </c>
      <c r="D17" s="38" t="str">
        <f>+พย!$B$46</f>
        <v>99.77</v>
      </c>
      <c r="E17" s="38" t="str">
        <f>+ธค!$B$46</f>
        <v>96.33</v>
      </c>
      <c r="F17" s="38" t="str">
        <f>+มค!$B$46</f>
        <v>89.75</v>
      </c>
      <c r="G17" s="38" t="str">
        <f>+กพ!$B$46</f>
        <v>94.74</v>
      </c>
      <c r="H17" s="38" t="str">
        <f>+มีค!$B$46</f>
        <v>100.26</v>
      </c>
      <c r="I17" s="38" t="str">
        <f>+เมย!$B$46</f>
        <v>92.72</v>
      </c>
      <c r="J17" s="38" t="str">
        <f>+พค!$B$46</f>
        <v>95.35</v>
      </c>
      <c r="K17" s="38" t="str">
        <f>+มิย!$B$46</f>
        <v>94.13</v>
      </c>
      <c r="L17" s="38" t="str">
        <f>+กค!$B$46</f>
        <v>93.25</v>
      </c>
      <c r="M17" s="38" t="str">
        <f>+สค!$B$46</f>
        <v>70.39</v>
      </c>
      <c r="N17" s="38" t="str">
        <f>+กย!$B$46</f>
        <v>94.94</v>
      </c>
      <c r="P17" s="78">
        <f>+(O16*100)/(528*$Q$13)</f>
        <v>96.519498261301536</v>
      </c>
      <c r="Q17" s="24"/>
      <c r="R17" s="13" t="s">
        <v>105</v>
      </c>
      <c r="S17" s="56"/>
      <c r="T17" s="58"/>
    </row>
    <row r="18" spans="1:20" x14ac:dyDescent="0.2">
      <c r="A18" s="133"/>
      <c r="B18" s="38" t="s">
        <v>106</v>
      </c>
      <c r="C18" s="38" t="str">
        <f>+ตค!$B$47</f>
        <v>5.42</v>
      </c>
      <c r="D18" s="38" t="str">
        <f>+พย!$B$47</f>
        <v>5.19</v>
      </c>
      <c r="E18" s="38" t="str">
        <f>+ธค!$B$47</f>
        <v>5.38</v>
      </c>
      <c r="F18" s="38" t="str">
        <f>+มค!$B$47</f>
        <v>5.05</v>
      </c>
      <c r="G18" s="38" t="str">
        <f>+กพ!$B$47</f>
        <v>5.04</v>
      </c>
      <c r="H18" s="38" t="str">
        <f>+มีค!$B$47</f>
        <v>5.59</v>
      </c>
      <c r="I18" s="38" t="str">
        <f>+เมย!$B$47</f>
        <v>4.80</v>
      </c>
      <c r="J18" s="38" t="str">
        <f>+พค!$B$47</f>
        <v>4.91</v>
      </c>
      <c r="K18" s="38" t="str">
        <f>+มิย!$B$47</f>
        <v>4.98</v>
      </c>
      <c r="L18" s="38" t="str">
        <f>+กค!$B$47</f>
        <v>5.29</v>
      </c>
      <c r="M18" s="38" t="str">
        <f>+สค!$B$47</f>
        <v>4.08</v>
      </c>
      <c r="N18" s="38" t="str">
        <f>+กย!$B$47</f>
        <v>5.48</v>
      </c>
      <c r="P18" s="78">
        <f>+O14/528</f>
        <v>65.797348484848484</v>
      </c>
      <c r="Q18" s="15"/>
      <c r="R18" s="14" t="s">
        <v>106</v>
      </c>
      <c r="S18" s="56"/>
      <c r="T18" s="58"/>
    </row>
    <row r="19" spans="1:20" x14ac:dyDescent="0.2">
      <c r="A19" s="134" t="s">
        <v>118</v>
      </c>
      <c r="B19" s="40" t="s">
        <v>105</v>
      </c>
      <c r="C19" s="41">
        <f>+(C16*100)/(522*31)</f>
        <v>100.45111852675812</v>
      </c>
      <c r="D19" s="41">
        <f>+(D16*100)/(522*31)</f>
        <v>102.1443579285626</v>
      </c>
      <c r="E19" s="41">
        <f>+(E16*100)/(522*31)</f>
        <v>101.58200469657645</v>
      </c>
      <c r="F19" s="41">
        <f>+(F16*100)/(522*31)</f>
        <v>94.883203559510562</v>
      </c>
      <c r="G19" s="41">
        <f>+(G16*100)/(522*28)</f>
        <v>102.8735632183908</v>
      </c>
      <c r="H19" s="41">
        <f>+(H16*100)/(522*31)</f>
        <v>104.37523173896922</v>
      </c>
      <c r="I19" s="41">
        <f>+(I16*100)/(522*30)</f>
        <v>97.509578544061299</v>
      </c>
      <c r="J19" s="41">
        <f>+(J16*100)/(522*31)</f>
        <v>100.63650970213818</v>
      </c>
      <c r="K19" s="41">
        <f>+(K16*100)/(522*30)</f>
        <v>98.524904214559385</v>
      </c>
      <c r="L19" s="41">
        <f>+(L16*100)/(522*31)</f>
        <v>97.738227660363364</v>
      </c>
      <c r="M19" s="41">
        <f>+(M16*100)/(522*31)</f>
        <v>71.202570757631932</v>
      </c>
      <c r="N19" s="41">
        <f>+(N16*100)/(522*30)</f>
        <v>100.242656449553</v>
      </c>
      <c r="P19" s="42">
        <f>+(O16*100)/(522*$Q$13)</f>
        <v>97.628917781546392</v>
      </c>
      <c r="Q19" s="70"/>
      <c r="R19" s="14"/>
      <c r="S19" s="56"/>
      <c r="T19" s="58"/>
    </row>
    <row r="20" spans="1:20" ht="15" thickBot="1" x14ac:dyDescent="0.25">
      <c r="A20" s="135"/>
      <c r="B20" s="59" t="s">
        <v>106</v>
      </c>
      <c r="C20" s="60">
        <f>+C14/522</f>
        <v>5.9827586206896548</v>
      </c>
      <c r="D20" s="60">
        <f t="shared" ref="D20:I20" si="4">+D14/522</f>
        <v>5.7509578544061304</v>
      </c>
      <c r="E20" s="60">
        <f t="shared" si="4"/>
        <v>5.9022988505747129</v>
      </c>
      <c r="F20" s="60">
        <f t="shared" si="4"/>
        <v>5.5613026819923368</v>
      </c>
      <c r="G20" s="60">
        <f t="shared" si="4"/>
        <v>5.4636015325670497</v>
      </c>
      <c r="H20" s="60">
        <f t="shared" si="4"/>
        <v>5.990421455938697</v>
      </c>
      <c r="I20" s="60">
        <f t="shared" si="4"/>
        <v>5.2567049808429118</v>
      </c>
      <c r="J20" s="60">
        <f t="shared" ref="J20:K20" si="5">+J14/522</f>
        <v>5.4137931034482758</v>
      </c>
      <c r="K20" s="60">
        <f t="shared" si="5"/>
        <v>5.3927203065134099</v>
      </c>
      <c r="L20" s="60">
        <f t="shared" ref="L20:M20" si="6">+L14/522</f>
        <v>5.7241379310344831</v>
      </c>
      <c r="M20" s="60">
        <f t="shared" si="6"/>
        <v>4.1245210727969353</v>
      </c>
      <c r="N20" s="60">
        <f>+N14/522</f>
        <v>5.990421455938697</v>
      </c>
      <c r="P20" s="42">
        <f>+O14/522</f>
        <v>66.553639846743295</v>
      </c>
      <c r="Q20" s="71"/>
      <c r="R20" s="61"/>
      <c r="S20" s="62"/>
      <c r="T20" s="63"/>
    </row>
    <row r="21" spans="1:20" x14ac:dyDescent="0.2">
      <c r="A21" s="64" t="s">
        <v>81</v>
      </c>
      <c r="B21" s="47" t="s">
        <v>98</v>
      </c>
      <c r="C21" s="47" t="str">
        <f>+ตค!$C$36</f>
        <v>1.1016</v>
      </c>
      <c r="D21" s="47" t="str">
        <f>+พย!$C$36</f>
        <v>1.2268</v>
      </c>
      <c r="E21" s="47" t="str">
        <f>+ธค!$C$36</f>
        <v>1.2546</v>
      </c>
      <c r="F21" s="47" t="str">
        <f>+มค!$C$36</f>
        <v>1.2278</v>
      </c>
      <c r="G21" s="47" t="str">
        <f>+กพ!$C$36</f>
        <v>1.1383</v>
      </c>
      <c r="H21" s="47" t="str">
        <f>+มีค!$C$36</f>
        <v>1.2137</v>
      </c>
      <c r="I21" s="47" t="str">
        <f>+เมย!$C$36</f>
        <v>1.1795</v>
      </c>
      <c r="J21" s="47" t="str">
        <f>+พค!$C$36</f>
        <v>1.1624</v>
      </c>
      <c r="K21" s="48" t="str">
        <f>+มิย!$C$36</f>
        <v>0.9709</v>
      </c>
      <c r="L21" s="47" t="str">
        <f>+กค!$C$36</f>
        <v>1.0981</v>
      </c>
      <c r="M21" s="47" t="str">
        <f>+สค!$C$36</f>
        <v>1.0066</v>
      </c>
      <c r="N21" s="47" t="str">
        <f>+กย!$C$36</f>
        <v>1.1047</v>
      </c>
      <c r="O21" s="49">
        <f t="shared" si="3"/>
        <v>0</v>
      </c>
      <c r="P21" s="49"/>
      <c r="Q21" s="50">
        <f>+O22/O26</f>
        <v>1.144596749877631</v>
      </c>
      <c r="R21" s="51" t="s">
        <v>98</v>
      </c>
      <c r="S21" s="52"/>
      <c r="T21" s="131">
        <v>1</v>
      </c>
    </row>
    <row r="22" spans="1:20" x14ac:dyDescent="0.2">
      <c r="A22" s="53"/>
      <c r="B22" s="5" t="s">
        <v>99</v>
      </c>
      <c r="C22" s="5">
        <f>+C26*C21</f>
        <v>995.8463999999999</v>
      </c>
      <c r="D22" s="5">
        <f t="shared" ref="D22:N22" si="7">+D26*D21</f>
        <v>1028.0583999999999</v>
      </c>
      <c r="E22" s="5">
        <f t="shared" si="7"/>
        <v>1136.6676</v>
      </c>
      <c r="F22" s="5">
        <f>+F26*F21</f>
        <v>1130.8037999999999</v>
      </c>
      <c r="G22" s="5">
        <f t="shared" si="7"/>
        <v>1076.8318000000002</v>
      </c>
      <c r="H22" s="5">
        <f t="shared" si="7"/>
        <v>1087.4752000000001</v>
      </c>
      <c r="I22" s="5">
        <f>+I26*I21</f>
        <v>967.18999999999994</v>
      </c>
      <c r="J22" s="5">
        <f t="shared" si="7"/>
        <v>908.99680000000012</v>
      </c>
      <c r="K22" s="5">
        <f t="shared" si="7"/>
        <v>716.52419999999995</v>
      </c>
      <c r="L22" s="5">
        <f t="shared" si="7"/>
        <v>887.26480000000004</v>
      </c>
      <c r="M22" s="5">
        <f t="shared" si="7"/>
        <v>748.91039999999998</v>
      </c>
      <c r="N22" s="5">
        <f t="shared" si="7"/>
        <v>1007.4864</v>
      </c>
      <c r="O22" s="8">
        <f t="shared" si="3"/>
        <v>11692.0558</v>
      </c>
      <c r="P22" s="8"/>
      <c r="Q22" s="54"/>
      <c r="R22" s="55"/>
      <c r="S22" s="56"/>
      <c r="T22" s="132"/>
    </row>
    <row r="23" spans="1:20" x14ac:dyDescent="0.2">
      <c r="A23" s="53"/>
      <c r="B23" s="5" t="s">
        <v>100</v>
      </c>
      <c r="C23" s="5" t="str">
        <f>+ตค!$C$37</f>
        <v>1.1025</v>
      </c>
      <c r="D23" s="5" t="str">
        <f>+พย!$C$37</f>
        <v>1.2271</v>
      </c>
      <c r="E23" s="5" t="str">
        <f>+ธค!$C$37</f>
        <v>1.2547</v>
      </c>
      <c r="F23" s="5" t="str">
        <f>+มค!$C$37</f>
        <v>1.2272</v>
      </c>
      <c r="G23" s="5" t="str">
        <f>+กพ!$C$37</f>
        <v>1.1372</v>
      </c>
      <c r="H23" s="5" t="str">
        <f>+มีค!$C$37</f>
        <v>1.2146</v>
      </c>
      <c r="I23" s="5" t="str">
        <f>+เมย!$C$37</f>
        <v>1.1814</v>
      </c>
      <c r="J23" s="5" t="str">
        <f>+พค!$C$37</f>
        <v>1.1622</v>
      </c>
      <c r="K23" s="32" t="str">
        <f>+มิย!$C$37</f>
        <v>0.9727</v>
      </c>
      <c r="L23" s="5" t="str">
        <f>+กค!$C$37</f>
        <v>1.0984</v>
      </c>
      <c r="M23" s="5" t="str">
        <f>+สค!$C$37</f>
        <v>1.0066</v>
      </c>
      <c r="N23" s="5" t="str">
        <f>+กย!$C$37</f>
        <v>1.1059</v>
      </c>
      <c r="O23" s="8">
        <f t="shared" si="3"/>
        <v>0</v>
      </c>
      <c r="P23" s="8"/>
      <c r="Q23" s="57">
        <f>+O24/O26</f>
        <v>1.145030974057758</v>
      </c>
      <c r="R23" s="9" t="s">
        <v>100</v>
      </c>
      <c r="S23" s="56"/>
      <c r="T23" s="132"/>
    </row>
    <row r="24" spans="1:20" x14ac:dyDescent="0.2">
      <c r="A24" s="53"/>
      <c r="B24" s="5" t="s">
        <v>101</v>
      </c>
      <c r="C24" s="5">
        <f>+C26*C23</f>
        <v>996.66000000000008</v>
      </c>
      <c r="D24" s="5">
        <f t="shared" ref="D24:N24" si="8">+D26*D23</f>
        <v>1028.3098</v>
      </c>
      <c r="E24" s="5">
        <f t="shared" si="8"/>
        <v>1136.7582</v>
      </c>
      <c r="F24" s="5">
        <f>+F26*F23</f>
        <v>1130.2512000000002</v>
      </c>
      <c r="G24" s="5">
        <f t="shared" si="8"/>
        <v>1075.7911999999999</v>
      </c>
      <c r="H24" s="5">
        <f t="shared" si="8"/>
        <v>1088.2815999999998</v>
      </c>
      <c r="I24" s="5">
        <f t="shared" si="8"/>
        <v>968.74800000000005</v>
      </c>
      <c r="J24" s="5">
        <f t="shared" si="8"/>
        <v>908.84039999999993</v>
      </c>
      <c r="K24" s="5">
        <f t="shared" si="8"/>
        <v>717.85260000000005</v>
      </c>
      <c r="L24" s="5">
        <f t="shared" si="8"/>
        <v>887.50720000000001</v>
      </c>
      <c r="M24" s="5">
        <f t="shared" si="8"/>
        <v>748.91039999999998</v>
      </c>
      <c r="N24" s="5">
        <f t="shared" si="8"/>
        <v>1008.5808000000001</v>
      </c>
      <c r="O24" s="8">
        <f t="shared" si="3"/>
        <v>11696.491399999999</v>
      </c>
      <c r="P24" s="8"/>
      <c r="Q24" s="54"/>
      <c r="R24" s="55"/>
      <c r="S24" s="56"/>
      <c r="T24" s="58"/>
    </row>
    <row r="25" spans="1:20" x14ac:dyDescent="0.2">
      <c r="A25" s="53"/>
      <c r="B25" s="5" t="s">
        <v>102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3"/>
        <v>0</v>
      </c>
      <c r="P25" s="12"/>
      <c r="Q25" s="54"/>
      <c r="R25" s="55"/>
      <c r="S25" s="56"/>
      <c r="T25" s="58"/>
    </row>
    <row r="26" spans="1:20" x14ac:dyDescent="0.2">
      <c r="A26" s="53"/>
      <c r="B26" s="5" t="s">
        <v>103</v>
      </c>
      <c r="C26" s="11">
        <f>+ตค!$C$4</f>
        <v>904</v>
      </c>
      <c r="D26" s="11">
        <f>+พย!$C$4</f>
        <v>838</v>
      </c>
      <c r="E26" s="11">
        <f>+ธค!$C$4</f>
        <v>906</v>
      </c>
      <c r="F26" s="11">
        <f>+มค!$C$4</f>
        <v>921</v>
      </c>
      <c r="G26" s="11">
        <f>+กพ!$C$4</f>
        <v>946</v>
      </c>
      <c r="H26" s="11">
        <f>+มีค!$C$4</f>
        <v>896</v>
      </c>
      <c r="I26" s="11">
        <f>+เมย!$C$4</f>
        <v>820</v>
      </c>
      <c r="J26" s="11">
        <f>+พค!$C$4</f>
        <v>782</v>
      </c>
      <c r="K26" s="11">
        <f>+มิย!$C$4</f>
        <v>738</v>
      </c>
      <c r="L26" s="11">
        <f>+กค!$C$4</f>
        <v>808</v>
      </c>
      <c r="M26" s="11">
        <f>+สค!$C$4</f>
        <v>744</v>
      </c>
      <c r="N26" s="11">
        <f>+กย!$C$4</f>
        <v>912</v>
      </c>
      <c r="O26" s="12">
        <f t="shared" si="3"/>
        <v>10215</v>
      </c>
      <c r="P26" s="12"/>
      <c r="Q26" s="54"/>
      <c r="R26" s="55"/>
      <c r="S26" s="56"/>
      <c r="T26" s="58"/>
    </row>
    <row r="27" spans="1:20" x14ac:dyDescent="0.2">
      <c r="A27" s="53"/>
      <c r="B27" s="17" t="s">
        <v>104</v>
      </c>
      <c r="C27" s="18">
        <f>ตค!C6</f>
        <v>0</v>
      </c>
      <c r="D27" s="18">
        <f>+พย!$B$5</f>
        <v>0</v>
      </c>
      <c r="E27" s="18">
        <f>+ธค!$B$5</f>
        <v>0</v>
      </c>
      <c r="F27" s="18">
        <f>+มค!$B$5</f>
        <v>0</v>
      </c>
      <c r="G27" s="18">
        <f>+กพ!$B$5</f>
        <v>0</v>
      </c>
      <c r="H27" s="18">
        <f>+มีค!$B$5</f>
        <v>0</v>
      </c>
      <c r="I27" s="18">
        <f>+เมย!$B$5</f>
        <v>0</v>
      </c>
      <c r="J27" s="18">
        <f>+พค!$B$5</f>
        <v>0</v>
      </c>
      <c r="K27" s="18">
        <f>+มิย!$B$5</f>
        <v>0</v>
      </c>
      <c r="L27" s="18">
        <f>+กค!$B$5</f>
        <v>0</v>
      </c>
      <c r="M27" s="18">
        <f>+สค!$B$5</f>
        <v>0</v>
      </c>
      <c r="N27" s="18">
        <f>+กย!$B$5</f>
        <v>0</v>
      </c>
      <c r="O27" s="17">
        <f t="shared" si="3"/>
        <v>0</v>
      </c>
      <c r="P27" s="17"/>
      <c r="Q27" s="54"/>
      <c r="R27" s="55"/>
      <c r="S27" s="56"/>
      <c r="T27" s="58"/>
    </row>
    <row r="28" spans="1:20" x14ac:dyDescent="0.2">
      <c r="A28" s="53"/>
      <c r="B28" s="36" t="s">
        <v>114</v>
      </c>
      <c r="C28" s="37">
        <f>+ตค!C8</f>
        <v>4779</v>
      </c>
      <c r="D28" s="37">
        <f>+พย!C8</f>
        <v>4366</v>
      </c>
      <c r="E28" s="37">
        <f>+ธค!C8</f>
        <v>4824</v>
      </c>
      <c r="F28" s="37">
        <f>+มค!C8</f>
        <v>5153</v>
      </c>
      <c r="G28" s="37">
        <f>+กพ!C8</f>
        <v>4993</v>
      </c>
      <c r="H28" s="37">
        <f>+มีค!C8</f>
        <v>4781</v>
      </c>
      <c r="I28" s="37">
        <f>+เมย!C8</f>
        <v>4818</v>
      </c>
      <c r="J28" s="37">
        <f>+พค!C8</f>
        <v>4071</v>
      </c>
      <c r="K28" s="37">
        <f>+มิย!C8</f>
        <v>3899</v>
      </c>
      <c r="L28" s="37">
        <f>+กค!C8</f>
        <v>4191</v>
      </c>
      <c r="M28" s="37">
        <f>+สค!C8</f>
        <v>3871</v>
      </c>
      <c r="N28" s="37">
        <f>+กย!C8</f>
        <v>4860</v>
      </c>
      <c r="O28" s="37">
        <f>SUM(C28:N28)</f>
        <v>54606</v>
      </c>
      <c r="P28" s="36"/>
      <c r="Q28" s="55">
        <v>5.52</v>
      </c>
      <c r="R28" s="82" t="s">
        <v>130</v>
      </c>
      <c r="S28" s="56"/>
      <c r="T28" s="58"/>
    </row>
    <row r="29" spans="1:20" x14ac:dyDescent="0.2">
      <c r="A29" s="133" t="s">
        <v>123</v>
      </c>
      <c r="B29" s="38" t="s">
        <v>105</v>
      </c>
      <c r="C29" s="39" t="str">
        <f>+ตค!$C$46</f>
        <v>82.04</v>
      </c>
      <c r="D29" s="39" t="str">
        <f>+พย!$C$46</f>
        <v>78.02</v>
      </c>
      <c r="E29" s="39" t="str">
        <f>+ธค!$C$46</f>
        <v>84.44</v>
      </c>
      <c r="F29" s="39" t="str">
        <f>+มค!$C$46</f>
        <v>90.34</v>
      </c>
      <c r="G29" s="39" t="str">
        <f>+กพ!$C$46</f>
        <v>92.99</v>
      </c>
      <c r="H29" s="39" t="str">
        <f>+มีค!$C$46</f>
        <v>83.49</v>
      </c>
      <c r="I29" s="39" t="str">
        <f>+เมย!$C$46</f>
        <v>87.80</v>
      </c>
      <c r="J29" s="39" t="str">
        <f>+พค!$C$46</f>
        <v>70.73</v>
      </c>
      <c r="K29" s="39" t="str">
        <f>+มิย!$C$46</f>
        <v>70.26</v>
      </c>
      <c r="L29" s="39" t="str">
        <f>+กค!$C$46</f>
        <v>72.94</v>
      </c>
      <c r="M29" s="39" t="str">
        <f>+สค!$C$46</f>
        <v>67.44</v>
      </c>
      <c r="N29" s="39" t="str">
        <f>+กย!$C$46</f>
        <v>87.37</v>
      </c>
      <c r="P29" s="78">
        <f>+(O28*100)/(180*$Q$13)</f>
        <v>82.887067395264111</v>
      </c>
      <c r="Q29" s="24"/>
      <c r="R29" s="13" t="s">
        <v>105</v>
      </c>
      <c r="S29" s="56"/>
      <c r="T29" s="58"/>
    </row>
    <row r="30" spans="1:20" ht="15" thickBot="1" x14ac:dyDescent="0.25">
      <c r="A30" s="133"/>
      <c r="B30" s="38" t="s">
        <v>106</v>
      </c>
      <c r="C30" s="39" t="str">
        <f>+ตค!$C$47</f>
        <v>4.63</v>
      </c>
      <c r="D30" s="39" t="str">
        <f>+พย!$C$47</f>
        <v>4.37</v>
      </c>
      <c r="E30" s="39" t="str">
        <f>+ธค!$C$47</f>
        <v>4.81</v>
      </c>
      <c r="F30" s="39" t="str">
        <f>+มค!$C$47</f>
        <v>4.89</v>
      </c>
      <c r="G30" s="39" t="str">
        <f>+กพ!$C$47</f>
        <v>4.99</v>
      </c>
      <c r="H30" s="39" t="str">
        <f>+มีค!$C$47</f>
        <v>4.75</v>
      </c>
      <c r="I30" s="39" t="str">
        <f>+เมย!$C$47</f>
        <v>4.41</v>
      </c>
      <c r="J30" s="39" t="str">
        <f>+พค!$C$47</f>
        <v>4.09</v>
      </c>
      <c r="K30" s="39" t="str">
        <f>+มิย!$C$47</f>
        <v>3.88</v>
      </c>
      <c r="L30" s="39" t="str">
        <f>+กค!$C$47</f>
        <v>4.24</v>
      </c>
      <c r="M30" s="39" t="str">
        <f>+สค!$C$47</f>
        <v>3.92</v>
      </c>
      <c r="N30" s="39" t="str">
        <f>+กย!$C$47</f>
        <v>4.79</v>
      </c>
      <c r="P30" s="78">
        <f>+O26/180</f>
        <v>56.75</v>
      </c>
      <c r="Q30" s="15"/>
      <c r="R30" s="14" t="s">
        <v>106</v>
      </c>
      <c r="S30" s="56"/>
      <c r="T30" s="58"/>
    </row>
    <row r="31" spans="1:20" x14ac:dyDescent="0.2">
      <c r="A31" s="65" t="s">
        <v>82</v>
      </c>
      <c r="B31" s="47" t="s">
        <v>98</v>
      </c>
      <c r="C31" s="48" t="str">
        <f>+ตค!$D$36</f>
        <v>0.5920</v>
      </c>
      <c r="D31" s="47" t="str">
        <f>+พย!$D$36</f>
        <v>0.6630</v>
      </c>
      <c r="E31" s="47">
        <f>+ธค!$D$36</f>
        <v>0.62549999999999994</v>
      </c>
      <c r="F31" s="47" t="str">
        <f>+มค!$D$36</f>
        <v>0.6898</v>
      </c>
      <c r="G31" s="68" t="str">
        <f>+กพ!$D$36</f>
        <v>0.7075</v>
      </c>
      <c r="H31" s="68" t="str">
        <f>+มีค!$D$36</f>
        <v>0.6488</v>
      </c>
      <c r="I31" s="47" t="str">
        <f>+เมย!$D$36</f>
        <v>0.6840</v>
      </c>
      <c r="J31" s="47" t="str">
        <f>+พค!$D$36</f>
        <v>0.6840</v>
      </c>
      <c r="K31" s="48" t="str">
        <f>+มิย!$D$36</f>
        <v>0.5879</v>
      </c>
      <c r="L31" s="87" t="str">
        <f>+กค!$D$36</f>
        <v>0.6100</v>
      </c>
      <c r="M31" s="87" t="str">
        <f>+สค!$D$36</f>
        <v>0.6425</v>
      </c>
      <c r="N31" s="87" t="str">
        <f>+กย!$D$36</f>
        <v>0.6200</v>
      </c>
      <c r="O31" s="49">
        <f t="shared" si="2"/>
        <v>0.62549999999999994</v>
      </c>
      <c r="P31" s="49"/>
      <c r="Q31" s="50">
        <f>+O32/O36</f>
        <v>0.64709794419970634</v>
      </c>
      <c r="R31" s="51" t="s">
        <v>98</v>
      </c>
      <c r="S31" s="52"/>
      <c r="T31" s="131">
        <v>0.6</v>
      </c>
    </row>
    <row r="32" spans="1:20" x14ac:dyDescent="0.2">
      <c r="A32" s="53"/>
      <c r="B32" s="5" t="s">
        <v>99</v>
      </c>
      <c r="C32" s="5">
        <f>+C36*C31</f>
        <v>165.16799999999998</v>
      </c>
      <c r="D32" s="5">
        <f t="shared" ref="D32:N32" si="9">+D36*D31</f>
        <v>161.10900000000001</v>
      </c>
      <c r="E32" s="5">
        <f t="shared" si="9"/>
        <v>160.75349999999997</v>
      </c>
      <c r="F32" s="5">
        <f t="shared" si="9"/>
        <v>171.7602</v>
      </c>
      <c r="G32" s="5">
        <f t="shared" si="9"/>
        <v>154.9425</v>
      </c>
      <c r="H32" s="5">
        <f t="shared" si="9"/>
        <v>137.54560000000001</v>
      </c>
      <c r="I32" s="5">
        <f t="shared" si="9"/>
        <v>150.48000000000002</v>
      </c>
      <c r="J32" s="5">
        <f t="shared" si="9"/>
        <v>150.48000000000002</v>
      </c>
      <c r="K32" s="5">
        <f t="shared" si="9"/>
        <v>82.305999999999997</v>
      </c>
      <c r="L32" s="5">
        <f t="shared" si="9"/>
        <v>124.44</v>
      </c>
      <c r="M32" s="5">
        <f t="shared" si="9"/>
        <v>156.76999999999998</v>
      </c>
      <c r="N32" s="5">
        <f t="shared" si="9"/>
        <v>146.94</v>
      </c>
      <c r="O32" s="8">
        <f t="shared" si="2"/>
        <v>1762.6948000000002</v>
      </c>
      <c r="P32" s="8"/>
      <c r="Q32" s="54"/>
      <c r="R32" s="55"/>
      <c r="S32" s="56"/>
      <c r="T32" s="132"/>
    </row>
    <row r="33" spans="1:20" x14ac:dyDescent="0.2">
      <c r="A33" s="53"/>
      <c r="B33" s="5" t="s">
        <v>100</v>
      </c>
      <c r="C33" s="32" t="str">
        <f>+ตค!$D$37</f>
        <v>0.5825</v>
      </c>
      <c r="D33" s="5" t="str">
        <f>+พย!$D$37</f>
        <v>0.6560</v>
      </c>
      <c r="E33" s="5">
        <f>+ธค!$D$37</f>
        <v>0.62170000000000003</v>
      </c>
      <c r="F33" s="5" t="str">
        <f>+มค!$D$37</f>
        <v>0.6816</v>
      </c>
      <c r="G33" s="5" t="str">
        <f>+กพ!$D$37</f>
        <v>0.7029</v>
      </c>
      <c r="H33" s="5" t="str">
        <f>+มีค!$D$37</f>
        <v>0.6419</v>
      </c>
      <c r="I33" s="5" t="str">
        <f>+เมย!$D$37</f>
        <v>0.6801</v>
      </c>
      <c r="J33" s="5" t="str">
        <f>+พค!$D$37</f>
        <v>0.6801</v>
      </c>
      <c r="K33" s="32" t="str">
        <f>+มิย!$D$37</f>
        <v>0.5804</v>
      </c>
      <c r="L33" s="88" t="str">
        <f>+กค!$D$37</f>
        <v>0.6058</v>
      </c>
      <c r="M33" s="88" t="str">
        <f>+สค!$D$37</f>
        <v>0.6374</v>
      </c>
      <c r="N33" s="88" t="str">
        <f>+กย!$D$37</f>
        <v>0.6167</v>
      </c>
      <c r="O33" s="8">
        <f t="shared" si="2"/>
        <v>0.62170000000000003</v>
      </c>
      <c r="P33" s="8"/>
      <c r="Q33" s="57">
        <f>+O34/O36</f>
        <v>0.64141167400881072</v>
      </c>
      <c r="R33" s="9" t="s">
        <v>100</v>
      </c>
      <c r="S33" s="56"/>
      <c r="T33" s="132"/>
    </row>
    <row r="34" spans="1:20" x14ac:dyDescent="0.2">
      <c r="A34" s="53"/>
      <c r="B34" s="5" t="s">
        <v>101</v>
      </c>
      <c r="C34" s="5">
        <f>+C36*C33</f>
        <v>162.51750000000001</v>
      </c>
      <c r="D34" s="5">
        <f t="shared" ref="D34:N34" si="10">+D36*D33</f>
        <v>159.40800000000002</v>
      </c>
      <c r="E34" s="5">
        <f t="shared" si="10"/>
        <v>159.77690000000001</v>
      </c>
      <c r="F34" s="5">
        <f t="shared" si="10"/>
        <v>169.7184</v>
      </c>
      <c r="G34" s="5">
        <f t="shared" si="10"/>
        <v>153.93510000000001</v>
      </c>
      <c r="H34" s="5">
        <f t="shared" si="10"/>
        <v>136.08279999999999</v>
      </c>
      <c r="I34" s="5">
        <f t="shared" si="10"/>
        <v>149.62200000000001</v>
      </c>
      <c r="J34" s="5">
        <f t="shared" si="10"/>
        <v>149.62200000000001</v>
      </c>
      <c r="K34" s="5">
        <f t="shared" si="10"/>
        <v>81.256</v>
      </c>
      <c r="L34" s="5">
        <f t="shared" si="10"/>
        <v>123.58320000000001</v>
      </c>
      <c r="M34" s="5">
        <f t="shared" si="10"/>
        <v>155.5256</v>
      </c>
      <c r="N34" s="5">
        <f t="shared" si="10"/>
        <v>146.15790000000001</v>
      </c>
      <c r="O34" s="8">
        <f t="shared" si="2"/>
        <v>1747.2054000000003</v>
      </c>
      <c r="P34" s="8"/>
      <c r="Q34" s="54"/>
      <c r="R34" s="55"/>
      <c r="S34" s="56"/>
      <c r="T34" s="58"/>
    </row>
    <row r="35" spans="1:20" x14ac:dyDescent="0.2">
      <c r="A35" s="53"/>
      <c r="B35" s="5" t="s">
        <v>102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2"/>
        <v>0</v>
      </c>
      <c r="P35" s="12"/>
      <c r="Q35" s="54"/>
      <c r="R35" s="55"/>
      <c r="S35" s="56"/>
      <c r="T35" s="58"/>
    </row>
    <row r="36" spans="1:20" x14ac:dyDescent="0.2">
      <c r="A36" s="53"/>
      <c r="B36" s="5" t="s">
        <v>103</v>
      </c>
      <c r="C36" s="11">
        <f>+ตค!$D$4</f>
        <v>279</v>
      </c>
      <c r="D36" s="11">
        <f>+พย!$D$4</f>
        <v>243</v>
      </c>
      <c r="E36" s="11">
        <f>+ธค!$D$4</f>
        <v>257</v>
      </c>
      <c r="F36" s="11">
        <f>+มค!$D$4</f>
        <v>249</v>
      </c>
      <c r="G36" s="11">
        <f>+กพ!$D$4</f>
        <v>219</v>
      </c>
      <c r="H36" s="11">
        <f>+มีค!$D$4</f>
        <v>212</v>
      </c>
      <c r="I36" s="11">
        <f>+เมย!$D$4</f>
        <v>220</v>
      </c>
      <c r="J36" s="11">
        <f>+พค!$D$4</f>
        <v>220</v>
      </c>
      <c r="K36" s="11">
        <f>+มิย!$D$4</f>
        <v>140</v>
      </c>
      <c r="L36" s="11">
        <f>+กค!$D$4</f>
        <v>204</v>
      </c>
      <c r="M36" s="11">
        <f>+สค!$D$4</f>
        <v>244</v>
      </c>
      <c r="N36" s="11">
        <f>+กย!$D$4</f>
        <v>237</v>
      </c>
      <c r="O36" s="12">
        <f t="shared" si="2"/>
        <v>2724</v>
      </c>
      <c r="P36" s="12"/>
      <c r="Q36" s="54"/>
      <c r="R36" s="55"/>
      <c r="S36" s="56"/>
      <c r="T36" s="58"/>
    </row>
    <row r="37" spans="1:20" x14ac:dyDescent="0.2">
      <c r="A37" s="53"/>
      <c r="B37" s="17" t="s">
        <v>104</v>
      </c>
      <c r="C37" s="18">
        <f>+ตค!$D$6</f>
        <v>0</v>
      </c>
      <c r="D37" s="18">
        <f>+พย!$D$5</f>
        <v>0</v>
      </c>
      <c r="E37" s="18">
        <f>+ธค!$D$5</f>
        <v>0</v>
      </c>
      <c r="F37" s="18">
        <f>+มค!$D$5</f>
        <v>1</v>
      </c>
      <c r="G37" s="18">
        <f>+กพ!$D$5</f>
        <v>0</v>
      </c>
      <c r="H37" s="18">
        <f>+มีค!$D$5</f>
        <v>0</v>
      </c>
      <c r="I37" s="18">
        <f>+เมย!$D$5</f>
        <v>3</v>
      </c>
      <c r="J37" s="18">
        <f>+พค!$D$5</f>
        <v>3</v>
      </c>
      <c r="K37" s="18">
        <f>+มิย!$D$5</f>
        <v>0</v>
      </c>
      <c r="L37" s="18">
        <f>+กค!$D$5</f>
        <v>1</v>
      </c>
      <c r="M37" s="18">
        <f>+สค!$D$5</f>
        <v>0</v>
      </c>
      <c r="N37" s="18">
        <f>+กย!$D$5</f>
        <v>0</v>
      </c>
      <c r="O37" s="17">
        <f t="shared" si="2"/>
        <v>8</v>
      </c>
      <c r="P37" s="17"/>
      <c r="Q37" s="54"/>
      <c r="R37" s="55"/>
      <c r="S37" s="56"/>
      <c r="T37" s="58"/>
    </row>
    <row r="38" spans="1:20" x14ac:dyDescent="0.2">
      <c r="A38" s="53"/>
      <c r="B38" s="36" t="s">
        <v>114</v>
      </c>
      <c r="C38" s="37">
        <f>+ตค!D8</f>
        <v>616</v>
      </c>
      <c r="D38" s="37">
        <f>+พย!D8</f>
        <v>641</v>
      </c>
      <c r="E38" s="37">
        <f>+ธค!D8</f>
        <v>793</v>
      </c>
      <c r="F38" s="37">
        <f>+มค!D8</f>
        <v>684</v>
      </c>
      <c r="G38" s="37">
        <f>+กพ!D8</f>
        <v>703</v>
      </c>
      <c r="H38" s="37">
        <f>+มีค!D8</f>
        <v>612</v>
      </c>
      <c r="I38" s="37">
        <f>+เมย!D8</f>
        <v>789</v>
      </c>
      <c r="J38" s="37">
        <f>+พค!D8</f>
        <v>789</v>
      </c>
      <c r="K38" s="37">
        <f>+มิย!D8</f>
        <v>357</v>
      </c>
      <c r="L38" s="37">
        <f>+กค!D8</f>
        <v>637</v>
      </c>
      <c r="M38" s="37">
        <f>+สค!D8</f>
        <v>884</v>
      </c>
      <c r="N38" s="37">
        <f>+กย!D8</f>
        <v>685</v>
      </c>
      <c r="O38" s="37">
        <f>SUM(C38:N38)</f>
        <v>8190</v>
      </c>
      <c r="P38" s="36"/>
      <c r="Q38" s="55">
        <v>3.28</v>
      </c>
      <c r="R38" s="82" t="s">
        <v>130</v>
      </c>
      <c r="S38" s="56"/>
      <c r="T38" s="58"/>
    </row>
    <row r="39" spans="1:20" x14ac:dyDescent="0.2">
      <c r="A39" s="133" t="s">
        <v>119</v>
      </c>
      <c r="B39" s="38" t="s">
        <v>105</v>
      </c>
      <c r="C39" s="39" t="str">
        <f>+ตค!$D$46</f>
        <v>64.52</v>
      </c>
      <c r="D39" s="39" t="str">
        <f>+พย!$D$46</f>
        <v>68.56</v>
      </c>
      <c r="E39" s="39">
        <f>+ธค!$D$46</f>
        <v>83.12</v>
      </c>
      <c r="F39" s="39" t="str">
        <f>+มค!$D$46</f>
        <v>72.69</v>
      </c>
      <c r="G39" s="39" t="str">
        <f>+กพ!$D$46</f>
        <v>79.66</v>
      </c>
      <c r="H39" s="39" t="str">
        <f>+มีค!$D$46</f>
        <v>64.52</v>
      </c>
      <c r="I39" s="39" t="str">
        <f>+เมย!$D$46</f>
        <v>86.00</v>
      </c>
      <c r="J39" s="39" t="str">
        <f>+พค!$D$46</f>
        <v>86.00</v>
      </c>
      <c r="K39" s="39" t="str">
        <f>+มิย!$D$46</f>
        <v>46.94</v>
      </c>
      <c r="L39" s="39" t="str">
        <f>+กค!$D$46</f>
        <v>67.63</v>
      </c>
      <c r="M39" s="39" t="str">
        <f>+สค!$D$46</f>
        <v>93.23</v>
      </c>
      <c r="N39" s="39" t="str">
        <f>+กย!$D$46</f>
        <v>73.44</v>
      </c>
      <c r="P39" s="78">
        <f>+(O38*100)/(30*$Q$13)</f>
        <v>74.590163934426229</v>
      </c>
      <c r="Q39" s="24"/>
      <c r="R39" s="13" t="s">
        <v>105</v>
      </c>
      <c r="S39" s="56"/>
      <c r="T39" s="58"/>
    </row>
    <row r="40" spans="1:20" ht="15" thickBot="1" x14ac:dyDescent="0.25">
      <c r="A40" s="133"/>
      <c r="B40" s="38" t="s">
        <v>106</v>
      </c>
      <c r="C40" s="39" t="str">
        <f>+ตค!$D$47</f>
        <v>9.03</v>
      </c>
      <c r="D40" s="39" t="str">
        <f>+พย!$D$47</f>
        <v>7.73</v>
      </c>
      <c r="E40" s="39">
        <f>+ธค!$D$47</f>
        <v>8.27</v>
      </c>
      <c r="F40" s="39" t="str">
        <f>+มค!$D$47</f>
        <v>8.17</v>
      </c>
      <c r="G40" s="39" t="str">
        <f>+กพ!$D$47</f>
        <v>7.13</v>
      </c>
      <c r="H40" s="39" t="str">
        <f>+มีค!$D$47</f>
        <v>6.90</v>
      </c>
      <c r="I40" s="39" t="str">
        <f>+เมย!$D$47</f>
        <v>7.10</v>
      </c>
      <c r="J40" s="39" t="str">
        <f>+พค!$D$47</f>
        <v>7.10</v>
      </c>
      <c r="K40" s="39" t="str">
        <f>+มิย!$D$47</f>
        <v>4.40</v>
      </c>
      <c r="L40" s="39" t="str">
        <f>+กค!$D$47</f>
        <v>6.70</v>
      </c>
      <c r="M40" s="39" t="str">
        <f>+สค!$D$47</f>
        <v>7.93</v>
      </c>
      <c r="N40" s="39" t="str">
        <f>+กย!$D$47</f>
        <v>7.53</v>
      </c>
      <c r="P40" s="78">
        <f>+O36/30</f>
        <v>90.8</v>
      </c>
      <c r="Q40" s="15"/>
      <c r="R40" s="14" t="s">
        <v>106</v>
      </c>
      <c r="S40" s="56"/>
      <c r="T40" s="58"/>
    </row>
    <row r="41" spans="1:20" x14ac:dyDescent="0.2">
      <c r="A41" s="66" t="s">
        <v>121</v>
      </c>
      <c r="B41" s="47" t="s">
        <v>98</v>
      </c>
      <c r="C41" s="47" t="str">
        <f>+ตค!$E$36</f>
        <v>0.6858</v>
      </c>
      <c r="D41" s="48" t="str">
        <f>+พย!$E$36</f>
        <v>0.5908</v>
      </c>
      <c r="E41" s="47" t="str">
        <f>+ธค!$E$36</f>
        <v>0.6548</v>
      </c>
      <c r="F41" s="47" t="str">
        <f>+มค!$E$36</f>
        <v>0.6424</v>
      </c>
      <c r="G41" s="48" t="str">
        <f>+กพ!$E$36</f>
        <v>0.5727</v>
      </c>
      <c r="H41" s="47" t="str">
        <f>+มีค!$E$36</f>
        <v>0.7127</v>
      </c>
      <c r="I41" s="47" t="str">
        <f>+เมย!$E$36</f>
        <v>0.7036</v>
      </c>
      <c r="J41" s="47" t="str">
        <f>+พค!$E$36</f>
        <v>0.7016</v>
      </c>
      <c r="K41" s="47" t="str">
        <f>+มิย!$E$36</f>
        <v>0.7825</v>
      </c>
      <c r="L41" s="47" t="str">
        <f>+กค!$E$36</f>
        <v>0.7987</v>
      </c>
      <c r="M41" s="47" t="str">
        <f>+สค!$E$36</f>
        <v>0.7471</v>
      </c>
      <c r="N41" s="47" t="str">
        <f>+กย!$E$36</f>
        <v>0.7471</v>
      </c>
      <c r="O41" s="49">
        <f t="shared" si="2"/>
        <v>0</v>
      </c>
      <c r="P41" s="49"/>
      <c r="Q41" s="50">
        <f>+O42/O46</f>
        <v>0.68602989407610826</v>
      </c>
      <c r="R41" s="51" t="s">
        <v>98</v>
      </c>
      <c r="S41" s="52"/>
      <c r="T41" s="131">
        <v>0.6</v>
      </c>
    </row>
    <row r="42" spans="1:20" x14ac:dyDescent="0.2">
      <c r="A42" s="53"/>
      <c r="B42" s="5" t="s">
        <v>99</v>
      </c>
      <c r="C42" s="5">
        <f>+C46*C41</f>
        <v>180.36539999999999</v>
      </c>
      <c r="D42" s="5">
        <f t="shared" ref="D42:N42" si="11">+D46*D41</f>
        <v>137.65639999999999</v>
      </c>
      <c r="E42" s="5">
        <f t="shared" si="11"/>
        <v>161.08080000000001</v>
      </c>
      <c r="F42" s="5">
        <f t="shared" si="11"/>
        <v>146.46719999999999</v>
      </c>
      <c r="G42" s="5">
        <f t="shared" si="11"/>
        <v>136.30259999999998</v>
      </c>
      <c r="H42" s="5">
        <f t="shared" si="11"/>
        <v>180.31309999999999</v>
      </c>
      <c r="I42" s="5">
        <f t="shared" si="11"/>
        <v>151.9776</v>
      </c>
      <c r="J42" s="5">
        <f t="shared" si="11"/>
        <v>143.828</v>
      </c>
      <c r="K42" s="5">
        <f t="shared" si="11"/>
        <v>107.2025</v>
      </c>
      <c r="L42" s="5">
        <f t="shared" si="11"/>
        <v>116.61019999999999</v>
      </c>
      <c r="M42" s="5">
        <f t="shared" si="11"/>
        <v>143.44319999999999</v>
      </c>
      <c r="N42" s="5">
        <f t="shared" si="11"/>
        <v>143.44319999999999</v>
      </c>
      <c r="O42" s="8">
        <f t="shared" si="2"/>
        <v>1748.6902</v>
      </c>
      <c r="P42" s="8"/>
      <c r="Q42" s="54"/>
      <c r="R42" s="55"/>
      <c r="S42" s="56"/>
      <c r="T42" s="132"/>
    </row>
    <row r="43" spans="1:20" x14ac:dyDescent="0.2">
      <c r="A43" s="53"/>
      <c r="B43" s="5" t="s">
        <v>100</v>
      </c>
      <c r="C43" s="5" t="str">
        <f>+ตค!$E$37</f>
        <v>0.6796</v>
      </c>
      <c r="D43" s="32" t="str">
        <f>+พย!$E$37</f>
        <v>0.5902</v>
      </c>
      <c r="E43" s="5" t="str">
        <f>+ธค!$E$37</f>
        <v>0.6534</v>
      </c>
      <c r="F43" s="5" t="str">
        <f>+มค!$E$37</f>
        <v>0.6370</v>
      </c>
      <c r="G43" s="32" t="str">
        <f>+กพ!$E$37</f>
        <v>0.5671</v>
      </c>
      <c r="H43" s="5" t="str">
        <f>+มีค!$E$37</f>
        <v>0.7080</v>
      </c>
      <c r="I43" s="5" t="str">
        <f>+เมย!$E$37</f>
        <v>0.7015</v>
      </c>
      <c r="J43" s="5" t="str">
        <f>+พค!$E$37</f>
        <v>0.6997</v>
      </c>
      <c r="K43" s="5" t="str">
        <f>+มิย!$E$37</f>
        <v>0.7792</v>
      </c>
      <c r="L43" s="5" t="str">
        <f>+กค!$E$37</f>
        <v>0.7961</v>
      </c>
      <c r="M43" s="5" t="str">
        <f>+สค!$E$37</f>
        <v>0.7446</v>
      </c>
      <c r="N43" s="5" t="str">
        <f>+กย!$E$37</f>
        <v>0.7446</v>
      </c>
      <c r="O43" s="8">
        <f t="shared" si="2"/>
        <v>0</v>
      </c>
      <c r="P43" s="8"/>
      <c r="Q43" s="57">
        <f>+O44/O46</f>
        <v>0.68269419380149077</v>
      </c>
      <c r="R43" s="9" t="s">
        <v>100</v>
      </c>
      <c r="S43" s="56"/>
      <c r="T43" s="132"/>
    </row>
    <row r="44" spans="1:20" x14ac:dyDescent="0.2">
      <c r="A44" s="53"/>
      <c r="B44" s="5" t="s">
        <v>101</v>
      </c>
      <c r="C44" s="5">
        <f>+C46*C43</f>
        <v>178.73480000000001</v>
      </c>
      <c r="D44" s="5">
        <f t="shared" ref="D44:N44" si="12">+D46*D43</f>
        <v>137.51659999999998</v>
      </c>
      <c r="E44" s="5">
        <f t="shared" si="12"/>
        <v>160.7364</v>
      </c>
      <c r="F44" s="5">
        <f t="shared" si="12"/>
        <v>145.23599999999999</v>
      </c>
      <c r="G44" s="5">
        <f t="shared" si="12"/>
        <v>134.96980000000002</v>
      </c>
      <c r="H44" s="5">
        <f t="shared" si="12"/>
        <v>179.124</v>
      </c>
      <c r="I44" s="5">
        <f t="shared" si="12"/>
        <v>151.524</v>
      </c>
      <c r="J44" s="5">
        <f t="shared" si="12"/>
        <v>143.4385</v>
      </c>
      <c r="K44" s="5">
        <f t="shared" si="12"/>
        <v>106.7504</v>
      </c>
      <c r="L44" s="5">
        <f t="shared" si="12"/>
        <v>116.23060000000001</v>
      </c>
      <c r="M44" s="5">
        <f t="shared" si="12"/>
        <v>142.9632</v>
      </c>
      <c r="N44" s="5">
        <f t="shared" si="12"/>
        <v>142.9632</v>
      </c>
      <c r="O44" s="8">
        <f t="shared" si="2"/>
        <v>1740.1875</v>
      </c>
      <c r="P44" s="8"/>
      <c r="Q44" s="54"/>
      <c r="R44" s="55"/>
      <c r="S44" s="56"/>
      <c r="T44" s="58"/>
    </row>
    <row r="45" spans="1:20" x14ac:dyDescent="0.2">
      <c r="A45" s="53"/>
      <c r="B45" s="5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>
        <f t="shared" si="2"/>
        <v>0</v>
      </c>
      <c r="P45" s="12"/>
      <c r="Q45" s="54"/>
      <c r="R45" s="55"/>
      <c r="S45" s="56"/>
      <c r="T45" s="58"/>
    </row>
    <row r="46" spans="1:20" x14ac:dyDescent="0.2">
      <c r="A46" s="53"/>
      <c r="B46" s="5" t="s">
        <v>103</v>
      </c>
      <c r="C46" s="11">
        <f>+ตค!$E$4</f>
        <v>263</v>
      </c>
      <c r="D46" s="11">
        <f>+พย!$E$4</f>
        <v>233</v>
      </c>
      <c r="E46" s="11">
        <f>+ธค!$E$4</f>
        <v>246</v>
      </c>
      <c r="F46" s="11">
        <f>+มค!$E$4</f>
        <v>228</v>
      </c>
      <c r="G46" s="11">
        <f>+กพ!$E$4</f>
        <v>238</v>
      </c>
      <c r="H46" s="11">
        <f>+มีค!$E$4</f>
        <v>253</v>
      </c>
      <c r="I46" s="11">
        <f>+เมย!$E$4</f>
        <v>216</v>
      </c>
      <c r="J46" s="11">
        <f>+พค!$E$4</f>
        <v>205</v>
      </c>
      <c r="K46" s="11">
        <f>+มิย!$E$4</f>
        <v>137</v>
      </c>
      <c r="L46" s="11">
        <f>+กค!$E$4</f>
        <v>146</v>
      </c>
      <c r="M46" s="11">
        <f>+สค!$E$4</f>
        <v>192</v>
      </c>
      <c r="N46" s="11">
        <f>+กย!$E$4</f>
        <v>192</v>
      </c>
      <c r="O46" s="12">
        <f t="shared" si="2"/>
        <v>2549</v>
      </c>
      <c r="P46" s="12"/>
      <c r="Q46" s="54"/>
      <c r="R46" s="55"/>
      <c r="S46" s="56"/>
      <c r="T46" s="58"/>
    </row>
    <row r="47" spans="1:20" x14ac:dyDescent="0.2">
      <c r="A47" s="53"/>
      <c r="B47" s="17" t="s">
        <v>104</v>
      </c>
      <c r="C47" s="18">
        <f>+ตค!$E$6</f>
        <v>0</v>
      </c>
      <c r="D47" s="18">
        <f>+พย!$E$5</f>
        <v>0</v>
      </c>
      <c r="E47" s="18">
        <f>+ธค!$E$5</f>
        <v>0</v>
      </c>
      <c r="F47" s="18">
        <f>+มค!$E$5</f>
        <v>0</v>
      </c>
      <c r="G47" s="18">
        <f>+กพ!$E$5</f>
        <v>0</v>
      </c>
      <c r="H47" s="18">
        <f>+มีค!$E$5</f>
        <v>0</v>
      </c>
      <c r="I47" s="18">
        <f>+เมย!$E$5</f>
        <v>0</v>
      </c>
      <c r="J47" s="18">
        <f>+พค!$E$5</f>
        <v>0</v>
      </c>
      <c r="K47" s="18">
        <f>+มิย!$E$5</f>
        <v>0</v>
      </c>
      <c r="L47" s="18">
        <f>+กค!$E$5</f>
        <v>0</v>
      </c>
      <c r="M47" s="18">
        <f>+สค!$E$5</f>
        <v>0</v>
      </c>
      <c r="N47" s="18">
        <f>+กย!$E$5</f>
        <v>0</v>
      </c>
      <c r="O47" s="17">
        <f t="shared" si="2"/>
        <v>0</v>
      </c>
      <c r="P47" s="17"/>
      <c r="Q47" s="54"/>
      <c r="R47" s="55"/>
      <c r="S47" s="56"/>
      <c r="T47" s="58"/>
    </row>
    <row r="48" spans="1:20" x14ac:dyDescent="0.2">
      <c r="A48" s="53"/>
      <c r="B48" s="36" t="s">
        <v>114</v>
      </c>
      <c r="C48" s="37">
        <f>+ตค!E8</f>
        <v>961</v>
      </c>
      <c r="D48" s="37">
        <f>+พย!E8</f>
        <v>901</v>
      </c>
      <c r="E48" s="37">
        <f>+ธค!E8</f>
        <v>905</v>
      </c>
      <c r="F48" s="37">
        <f>+มค!E8</f>
        <v>684</v>
      </c>
      <c r="G48" s="37">
        <f>+กพ!E8</f>
        <v>627</v>
      </c>
      <c r="H48" s="37">
        <f>+มีค!E8</f>
        <v>882</v>
      </c>
      <c r="I48" s="37">
        <f>+เมย!E8</f>
        <v>832</v>
      </c>
      <c r="J48" s="37">
        <f>+พค!E8</f>
        <v>751</v>
      </c>
      <c r="K48" s="37">
        <f>+มิย!E8</f>
        <v>473</v>
      </c>
      <c r="L48" s="37">
        <f>+กค!E8</f>
        <v>561</v>
      </c>
      <c r="M48" s="37">
        <f>+สค!E8</f>
        <v>765</v>
      </c>
      <c r="N48" s="37">
        <f>+กย!E8</f>
        <v>765</v>
      </c>
      <c r="O48" s="37">
        <f>SUM(C48:N48)</f>
        <v>9107</v>
      </c>
      <c r="P48" s="36"/>
      <c r="Q48" s="55">
        <v>3.56</v>
      </c>
      <c r="R48" s="82" t="s">
        <v>130</v>
      </c>
      <c r="S48" s="56"/>
      <c r="T48" s="58"/>
    </row>
    <row r="49" spans="1:20" x14ac:dyDescent="0.2">
      <c r="A49" s="133" t="s">
        <v>333</v>
      </c>
      <c r="B49" s="38" t="s">
        <v>105</v>
      </c>
      <c r="C49" s="39" t="str">
        <f>+ตค!$E$46</f>
        <v>68.03</v>
      </c>
      <c r="D49" s="39" t="str">
        <f>+พย!$E$46</f>
        <v>65.63</v>
      </c>
      <c r="E49" s="39" t="str">
        <f>+ธค!$E$46</f>
        <v>63.44</v>
      </c>
      <c r="F49" s="39" t="str">
        <f>+มค!$E$46</f>
        <v>48.24</v>
      </c>
      <c r="G49" s="39" t="str">
        <f>+กพ!$E$46</f>
        <v>47.36</v>
      </c>
      <c r="H49" s="39" t="str">
        <f>+มีค!$E$46</f>
        <v>62.94</v>
      </c>
      <c r="I49" s="39" t="str">
        <f>+เมย!$E$46</f>
        <v>61.41</v>
      </c>
      <c r="J49" s="39" t="str">
        <f>+พค!$E$46</f>
        <v>53.19</v>
      </c>
      <c r="K49" s="39" t="str">
        <f>+มิย!$E$46</f>
        <v>34.44</v>
      </c>
      <c r="L49" s="39" t="str">
        <f>+กค!$E$46</f>
        <v>39.64</v>
      </c>
      <c r="M49" s="39" t="str">
        <f>+สค!$E$46</f>
        <v>56.00</v>
      </c>
      <c r="N49" s="39" t="str">
        <f>+กย!$E$46</f>
        <v>56.00</v>
      </c>
      <c r="P49" s="78">
        <f>+(O48*100)/(45*$Q$13)</f>
        <v>55.294474802671523</v>
      </c>
      <c r="Q49" s="24"/>
      <c r="R49" s="13" t="s">
        <v>105</v>
      </c>
      <c r="S49" s="56"/>
      <c r="T49" s="58"/>
    </row>
    <row r="50" spans="1:20" x14ac:dyDescent="0.2">
      <c r="A50" s="133"/>
      <c r="B50" s="38" t="s">
        <v>106</v>
      </c>
      <c r="C50" s="39" t="str">
        <f>+ตค!$E$47</f>
        <v>5.73</v>
      </c>
      <c r="D50" s="39" t="str">
        <f>+พย!$E$47</f>
        <v>5.04</v>
      </c>
      <c r="E50" s="39" t="str">
        <f>+ธค!$E$47</f>
        <v>5.31</v>
      </c>
      <c r="F50" s="39" t="str">
        <f>+มค!$E$47</f>
        <v>4.98</v>
      </c>
      <c r="G50" s="39" t="str">
        <f>+กพ!$E$47</f>
        <v>5.20</v>
      </c>
      <c r="H50" s="39" t="str">
        <f>+มีค!$E$47</f>
        <v>5.58</v>
      </c>
      <c r="I50" s="39" t="str">
        <f>+เมย!$E$47</f>
        <v>4.76</v>
      </c>
      <c r="J50" s="39" t="str">
        <f>+พค!$E$47</f>
        <v>4.47</v>
      </c>
      <c r="K50" s="39" t="str">
        <f>+มิย!$E$47</f>
        <v>2.98</v>
      </c>
      <c r="L50" s="39" t="str">
        <f>+กค!$E$47</f>
        <v>3.18</v>
      </c>
      <c r="M50" s="39" t="str">
        <f>+สค!$E$47</f>
        <v>4.18</v>
      </c>
      <c r="N50" s="39" t="str">
        <f>+กย!$E$47</f>
        <v>4.18</v>
      </c>
      <c r="P50" s="78">
        <f>+O46/45</f>
        <v>56.644444444444446</v>
      </c>
      <c r="Q50" s="15"/>
      <c r="R50" s="14" t="s">
        <v>106</v>
      </c>
      <c r="S50" s="56"/>
      <c r="T50" s="58"/>
    </row>
    <row r="51" spans="1:20" x14ac:dyDescent="0.2">
      <c r="A51" s="134" t="s">
        <v>120</v>
      </c>
      <c r="B51" s="40" t="s">
        <v>105</v>
      </c>
      <c r="C51" s="41">
        <f>+(C48*100)/(60*31)</f>
        <v>51.666666666666664</v>
      </c>
      <c r="D51" s="41">
        <f>+(D48*100)/(60*31)</f>
        <v>48.44086021505376</v>
      </c>
      <c r="E51" s="41">
        <f>+(E48*100)/(60*31)</f>
        <v>48.655913978494624</v>
      </c>
      <c r="F51" s="41">
        <f t="shared" ref="F51" si="13">+(F48*100)/(60*31)</f>
        <v>36.774193548387096</v>
      </c>
      <c r="G51" s="41">
        <f>+(G48*100)/(60*28)</f>
        <v>37.321428571428569</v>
      </c>
      <c r="H51" s="41">
        <f>+(H48*100)/(60*31)</f>
        <v>47.41935483870968</v>
      </c>
      <c r="I51" s="41">
        <f>+(I48*100)/(60*30)</f>
        <v>46.222222222222221</v>
      </c>
      <c r="J51" s="41">
        <f>+(J48*100)/(60*31)</f>
        <v>40.376344086021504</v>
      </c>
      <c r="K51" s="41">
        <f t="shared" ref="K51" si="14">+(K48*100)/(60*30)</f>
        <v>26.277777777777779</v>
      </c>
      <c r="L51" s="41">
        <f>+(L48*100)/(60*31)</f>
        <v>30.161290322580644</v>
      </c>
      <c r="M51" s="41">
        <f>+(M48*100)/(60*31)</f>
        <v>41.12903225806452</v>
      </c>
      <c r="N51" s="41">
        <f>+(N48*100)/(60*30)</f>
        <v>42.5</v>
      </c>
      <c r="P51" s="42">
        <f>+(O48*100)/(60*$Q$13)</f>
        <v>41.470856102003644</v>
      </c>
      <c r="Q51" s="70"/>
      <c r="R51" s="14"/>
      <c r="S51" s="56"/>
      <c r="T51" s="58"/>
    </row>
    <row r="52" spans="1:20" ht="15" thickBot="1" x14ac:dyDescent="0.25">
      <c r="A52" s="135"/>
      <c r="B52" s="59" t="s">
        <v>106</v>
      </c>
      <c r="C52" s="60">
        <f>+C46/60</f>
        <v>4.3833333333333337</v>
      </c>
      <c r="D52" s="60">
        <f>+D46/60</f>
        <v>3.8833333333333333</v>
      </c>
      <c r="E52" s="60">
        <f>+E46/60</f>
        <v>4.0999999999999996</v>
      </c>
      <c r="F52" s="60">
        <f t="shared" ref="F52:G52" si="15">+F46/60</f>
        <v>3.8</v>
      </c>
      <c r="G52" s="60">
        <f t="shared" si="15"/>
        <v>3.9666666666666668</v>
      </c>
      <c r="H52" s="60">
        <f t="shared" ref="H52:I52" si="16">+H46/60</f>
        <v>4.2166666666666668</v>
      </c>
      <c r="I52" s="60">
        <f t="shared" si="16"/>
        <v>3.6</v>
      </c>
      <c r="J52" s="60">
        <f t="shared" ref="J52:K52" si="17">+J46/60</f>
        <v>3.4166666666666665</v>
      </c>
      <c r="K52" s="60">
        <f t="shared" si="17"/>
        <v>2.2833333333333332</v>
      </c>
      <c r="L52" s="60">
        <f t="shared" ref="L52:M52" si="18">+L46/60</f>
        <v>2.4333333333333331</v>
      </c>
      <c r="M52" s="60">
        <f t="shared" si="18"/>
        <v>3.2</v>
      </c>
      <c r="N52" s="60">
        <f>+N46/60</f>
        <v>3.2</v>
      </c>
      <c r="P52" s="42">
        <f>+O46/60</f>
        <v>42.483333333333334</v>
      </c>
      <c r="Q52" s="72"/>
      <c r="R52" s="61"/>
      <c r="S52" s="62"/>
      <c r="T52" s="63"/>
    </row>
    <row r="53" spans="1:20" x14ac:dyDescent="0.2">
      <c r="A53" s="65" t="s">
        <v>84</v>
      </c>
      <c r="B53" s="47" t="s">
        <v>98</v>
      </c>
      <c r="C53" s="48" t="str">
        <f>+ตค!$F$36</f>
        <v>0.5886</v>
      </c>
      <c r="D53" s="48" t="str">
        <f>+พย!$F$36</f>
        <v>0.5879</v>
      </c>
      <c r="E53" s="87" t="str">
        <f>+ธค!$F$36</f>
        <v>0.6050</v>
      </c>
      <c r="F53" s="48" t="str">
        <f>+มค!$F$36</f>
        <v>0.5379</v>
      </c>
      <c r="G53" s="48" t="str">
        <f>+กพ!$F$36</f>
        <v>0.5388</v>
      </c>
      <c r="H53" s="87" t="str">
        <f>+มีค!$F$36</f>
        <v>0.6907</v>
      </c>
      <c r="I53" s="87" t="str">
        <f>+เมย!$F$36</f>
        <v>0.6371</v>
      </c>
      <c r="J53" s="48" t="str">
        <f>+พค!$F$36</f>
        <v>0.4900</v>
      </c>
      <c r="K53" s="87" t="str">
        <f>+มิย!$F$36</f>
        <v>0.6105</v>
      </c>
      <c r="L53" s="48" t="str">
        <f>+กค!$F$36</f>
        <v>0.5467</v>
      </c>
      <c r="M53" s="47" t="str">
        <f>+สค!$F$36</f>
        <v>0.6257</v>
      </c>
      <c r="N53" s="48" t="str">
        <f>+กย!$F$36</f>
        <v>0.5548</v>
      </c>
      <c r="O53" s="49">
        <f t="shared" si="2"/>
        <v>0</v>
      </c>
      <c r="P53" s="49"/>
      <c r="Q53" s="50">
        <f>+O54/O58</f>
        <v>0.58557887908666317</v>
      </c>
      <c r="R53" s="51" t="s">
        <v>98</v>
      </c>
      <c r="S53" s="52"/>
      <c r="T53" s="131">
        <v>0.6</v>
      </c>
    </row>
    <row r="54" spans="1:20" x14ac:dyDescent="0.2">
      <c r="A54" s="53"/>
      <c r="B54" s="5" t="s">
        <v>99</v>
      </c>
      <c r="C54" s="5">
        <f>+C58*C53</f>
        <v>86.524200000000008</v>
      </c>
      <c r="D54" s="5">
        <f t="shared" ref="D54:N54" si="19">+D58*D53</f>
        <v>89.360799999999998</v>
      </c>
      <c r="E54" s="88">
        <f t="shared" si="19"/>
        <v>99.825000000000003</v>
      </c>
      <c r="F54" s="88">
        <f t="shared" si="19"/>
        <v>83.374500000000012</v>
      </c>
      <c r="G54" s="88">
        <f t="shared" si="19"/>
        <v>88.901999999999987</v>
      </c>
      <c r="H54" s="88">
        <f t="shared" si="19"/>
        <v>122.2539</v>
      </c>
      <c r="I54" s="88">
        <f t="shared" si="19"/>
        <v>96.202100000000002</v>
      </c>
      <c r="J54" s="88">
        <f t="shared" si="19"/>
        <v>66.150000000000006</v>
      </c>
      <c r="K54" s="88">
        <f t="shared" si="19"/>
        <v>82.417500000000004</v>
      </c>
      <c r="L54" s="88">
        <f t="shared" si="19"/>
        <v>83.098399999999998</v>
      </c>
      <c r="M54" s="5">
        <f t="shared" si="19"/>
        <v>108.24610000000001</v>
      </c>
      <c r="N54" s="5">
        <f t="shared" si="19"/>
        <v>122.056</v>
      </c>
      <c r="O54" s="8">
        <f t="shared" si="2"/>
        <v>1128.4105</v>
      </c>
      <c r="P54" s="8"/>
      <c r="Q54" s="54"/>
      <c r="R54" s="55"/>
      <c r="S54" s="56"/>
      <c r="T54" s="132"/>
    </row>
    <row r="55" spans="1:20" x14ac:dyDescent="0.2">
      <c r="A55" s="53"/>
      <c r="B55" s="5" t="s">
        <v>100</v>
      </c>
      <c r="C55" s="32" t="str">
        <f>+ตค!$F$37</f>
        <v>0.5871</v>
      </c>
      <c r="D55" s="32" t="str">
        <f>+พย!$F$37</f>
        <v>0.5844</v>
      </c>
      <c r="E55" s="88" t="str">
        <f>+ธค!$F$37</f>
        <v>0.6036</v>
      </c>
      <c r="F55" s="32" t="str">
        <f>+มค!$F$37</f>
        <v>0.5351</v>
      </c>
      <c r="G55" s="32" t="str">
        <f>+กพ!$F$37</f>
        <v>0.5376</v>
      </c>
      <c r="H55" s="88" t="str">
        <f>+มีค!$F$37</f>
        <v>0.6843</v>
      </c>
      <c r="I55" s="88" t="str">
        <f>+เมย!$F$37</f>
        <v>0.6342</v>
      </c>
      <c r="J55" s="32" t="str">
        <f>+พค!$F$37</f>
        <v>0.4874</v>
      </c>
      <c r="K55" s="88" t="str">
        <f>+มิย!$F$37</f>
        <v>0.6083</v>
      </c>
      <c r="L55" s="32" t="str">
        <f>+กค!$F$37</f>
        <v>0.5416</v>
      </c>
      <c r="M55" s="5" t="str">
        <f>+สค!$F$37</f>
        <v>0.6246</v>
      </c>
      <c r="N55" s="32" t="str">
        <f>+กย!$F$37</f>
        <v>0.5553</v>
      </c>
      <c r="O55" s="8">
        <f t="shared" si="2"/>
        <v>0</v>
      </c>
      <c r="P55" s="8"/>
      <c r="Q55" s="57">
        <f>+O56/O58</f>
        <v>0.58314519979242341</v>
      </c>
      <c r="R55" s="9" t="s">
        <v>100</v>
      </c>
      <c r="S55" s="56"/>
      <c r="T55" s="132"/>
    </row>
    <row r="56" spans="1:20" x14ac:dyDescent="0.2">
      <c r="A56" s="53"/>
      <c r="B56" s="5" t="s">
        <v>101</v>
      </c>
      <c r="C56" s="5">
        <f>+C58*C55</f>
        <v>86.303699999999992</v>
      </c>
      <c r="D56" s="5">
        <f t="shared" ref="D56:N56" si="20">+D58*D55</f>
        <v>88.828800000000001</v>
      </c>
      <c r="E56" s="5">
        <f t="shared" si="20"/>
        <v>99.594000000000008</v>
      </c>
      <c r="F56" s="5">
        <f t="shared" si="20"/>
        <v>82.9405</v>
      </c>
      <c r="G56" s="5">
        <f t="shared" si="20"/>
        <v>88.703999999999994</v>
      </c>
      <c r="H56" s="5">
        <f t="shared" si="20"/>
        <v>121.1211</v>
      </c>
      <c r="I56" s="5">
        <f t="shared" si="20"/>
        <v>95.764200000000002</v>
      </c>
      <c r="J56" s="5">
        <f t="shared" si="20"/>
        <v>65.799000000000007</v>
      </c>
      <c r="K56" s="5">
        <f t="shared" si="20"/>
        <v>82.120499999999993</v>
      </c>
      <c r="L56" s="5">
        <f t="shared" si="20"/>
        <v>82.3232</v>
      </c>
      <c r="M56" s="5">
        <f t="shared" si="20"/>
        <v>108.0558</v>
      </c>
      <c r="N56" s="5">
        <f t="shared" si="20"/>
        <v>122.166</v>
      </c>
      <c r="O56" s="8">
        <f t="shared" si="2"/>
        <v>1123.7207999999998</v>
      </c>
      <c r="P56" s="8"/>
      <c r="Q56" s="54"/>
      <c r="R56" s="55"/>
      <c r="S56" s="56"/>
      <c r="T56" s="58"/>
    </row>
    <row r="57" spans="1:20" x14ac:dyDescent="0.2">
      <c r="A57" s="53"/>
      <c r="B57" s="5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>
        <f t="shared" si="2"/>
        <v>0</v>
      </c>
      <c r="P57" s="12"/>
      <c r="Q57" s="54"/>
      <c r="R57" s="55"/>
      <c r="S57" s="56"/>
      <c r="T57" s="58"/>
    </row>
    <row r="58" spans="1:20" x14ac:dyDescent="0.2">
      <c r="A58" s="53"/>
      <c r="B58" s="5" t="s">
        <v>103</v>
      </c>
      <c r="C58" s="11">
        <f>+ตค!$F$4</f>
        <v>147</v>
      </c>
      <c r="D58" s="11">
        <f>+พย!$F$4</f>
        <v>152</v>
      </c>
      <c r="E58" s="11">
        <f>+ธค!$F$4</f>
        <v>165</v>
      </c>
      <c r="F58" s="11">
        <f>+มค!$F$4</f>
        <v>155</v>
      </c>
      <c r="G58" s="11">
        <f>+กพ!$F$4</f>
        <v>165</v>
      </c>
      <c r="H58" s="11">
        <f>+มีค!$F$4</f>
        <v>177</v>
      </c>
      <c r="I58" s="11">
        <f>+เมย!$F$4</f>
        <v>151</v>
      </c>
      <c r="J58" s="11">
        <f>+พค!$F$4</f>
        <v>135</v>
      </c>
      <c r="K58" s="11">
        <f>+มิย!$F$4</f>
        <v>135</v>
      </c>
      <c r="L58" s="11">
        <f>+กค!$F$4</f>
        <v>152</v>
      </c>
      <c r="M58" s="11">
        <f>+สค!$F$4</f>
        <v>173</v>
      </c>
      <c r="N58" s="11">
        <f>+กย!$F$4</f>
        <v>220</v>
      </c>
      <c r="O58" s="12">
        <f t="shared" si="2"/>
        <v>1927</v>
      </c>
      <c r="P58" s="12"/>
      <c r="Q58" s="54"/>
      <c r="R58" s="55"/>
      <c r="S58" s="56"/>
      <c r="T58" s="58"/>
    </row>
    <row r="59" spans="1:20" x14ac:dyDescent="0.2">
      <c r="A59" s="53"/>
      <c r="B59" s="17" t="s">
        <v>104</v>
      </c>
      <c r="C59" s="18">
        <f>+ตค!$F$6</f>
        <v>0</v>
      </c>
      <c r="D59" s="18">
        <f>+พย!$F$5</f>
        <v>0</v>
      </c>
      <c r="E59" s="18">
        <f>+ธค!$F$5</f>
        <v>0</v>
      </c>
      <c r="F59" s="18">
        <f>+มค!$F$5</f>
        <v>0</v>
      </c>
      <c r="G59" s="18">
        <f>+กพ!$F$5</f>
        <v>0</v>
      </c>
      <c r="H59" s="18">
        <f>+มีค!$F$5</f>
        <v>0</v>
      </c>
      <c r="I59" s="18">
        <f>+เมย!$F$5</f>
        <v>0</v>
      </c>
      <c r="J59" s="18">
        <f>+พค!$F$5</f>
        <v>0</v>
      </c>
      <c r="K59" s="18">
        <f>+มิย!$F$5</f>
        <v>0</v>
      </c>
      <c r="L59" s="18">
        <f>+กค!$F$5</f>
        <v>0</v>
      </c>
      <c r="M59" s="18">
        <f>+สค!$F$5</f>
        <v>0</v>
      </c>
      <c r="N59" s="18">
        <f>+กย!$F$5</f>
        <v>0</v>
      </c>
      <c r="O59" s="17">
        <f t="shared" si="2"/>
        <v>0</v>
      </c>
      <c r="P59" s="17"/>
      <c r="Q59" s="54"/>
      <c r="R59" s="55"/>
      <c r="S59" s="56"/>
      <c r="T59" s="58"/>
    </row>
    <row r="60" spans="1:20" x14ac:dyDescent="0.2">
      <c r="A60" s="53"/>
      <c r="B60" s="36" t="s">
        <v>114</v>
      </c>
      <c r="C60" s="37">
        <f>+ตค!F8</f>
        <v>494</v>
      </c>
      <c r="D60" s="37">
        <f>+พย!F8</f>
        <v>513</v>
      </c>
      <c r="E60" s="37">
        <f>+ธค!F8</f>
        <v>569</v>
      </c>
      <c r="F60" s="37">
        <f>+มค!F8</f>
        <v>452</v>
      </c>
      <c r="G60" s="37">
        <f>+กพ!F8</f>
        <v>519</v>
      </c>
      <c r="H60" s="37">
        <f>+มีค!F8</f>
        <v>588</v>
      </c>
      <c r="I60" s="37">
        <f>+เมย!F8</f>
        <v>518</v>
      </c>
      <c r="J60" s="37">
        <f>+พค!F8</f>
        <v>423</v>
      </c>
      <c r="K60" s="37">
        <f>+มิย!F8</f>
        <v>537</v>
      </c>
      <c r="L60" s="37">
        <f>+กค!F8</f>
        <v>435</v>
      </c>
      <c r="M60" s="37">
        <f>+สค!F8</f>
        <v>665</v>
      </c>
      <c r="N60" s="37">
        <f>+กย!F8</f>
        <v>828</v>
      </c>
      <c r="O60" s="37">
        <f>SUM(C60:N60)</f>
        <v>6541</v>
      </c>
      <c r="P60" s="36"/>
      <c r="Q60" s="55">
        <v>3.26</v>
      </c>
      <c r="R60" s="82" t="s">
        <v>130</v>
      </c>
      <c r="S60" s="56"/>
      <c r="T60" s="58"/>
    </row>
    <row r="61" spans="1:20" x14ac:dyDescent="0.2">
      <c r="A61" s="133" t="s">
        <v>119</v>
      </c>
      <c r="B61" s="38" t="s">
        <v>105</v>
      </c>
      <c r="C61" s="39" t="str">
        <f>+ตค!$F$46</f>
        <v>52.58</v>
      </c>
      <c r="D61" s="39" t="str">
        <f>+พย!$F$46</f>
        <v>56.78</v>
      </c>
      <c r="E61" s="39" t="str">
        <f>+ธค!$F$46</f>
        <v>60.00</v>
      </c>
      <c r="F61" s="39" t="str">
        <f>+มค!$F$46</f>
        <v>48.06</v>
      </c>
      <c r="G61" s="39" t="str">
        <f>+กพ!$F$46</f>
        <v>59.31</v>
      </c>
      <c r="H61" s="39" t="str">
        <f>+มีค!$F$46</f>
        <v>62.69</v>
      </c>
      <c r="I61" s="39" t="str">
        <f>+เมย!$F$46</f>
        <v>57.33</v>
      </c>
      <c r="J61" s="39" t="str">
        <f>+พค!$F$46</f>
        <v>45.27</v>
      </c>
      <c r="K61" s="39" t="str">
        <f>+มิย!$F$46</f>
        <v>59.44</v>
      </c>
      <c r="L61" s="39" t="str">
        <f>+กค!$F$46</f>
        <v>45.59</v>
      </c>
      <c r="M61" s="39" t="str">
        <f>+สค!$F$46</f>
        <v>71.18</v>
      </c>
      <c r="N61" s="39" t="str">
        <f>+กย!$F$46</f>
        <v>90.67</v>
      </c>
      <c r="P61" s="78">
        <f>+(O60*100)/(30*$Q$13)</f>
        <v>59.571948998178506</v>
      </c>
      <c r="Q61" s="24"/>
      <c r="R61" s="13" t="s">
        <v>105</v>
      </c>
      <c r="S61" s="56"/>
      <c r="T61" s="58"/>
    </row>
    <row r="62" spans="1:20" ht="15" thickBot="1" x14ac:dyDescent="0.25">
      <c r="A62" s="133"/>
      <c r="B62" s="38" t="s">
        <v>106</v>
      </c>
      <c r="C62" s="39" t="str">
        <f>+ตค!$F$47</f>
        <v>4.83</v>
      </c>
      <c r="D62" s="39" t="str">
        <f>+พย!$F$47</f>
        <v>5.03</v>
      </c>
      <c r="E62" s="39" t="str">
        <f>+ธค!$F$47</f>
        <v>5.37</v>
      </c>
      <c r="F62" s="39" t="str">
        <f>+มค!$F$47</f>
        <v>5.10</v>
      </c>
      <c r="G62" s="39" t="str">
        <f>+กพ!$F$47</f>
        <v>5.47</v>
      </c>
      <c r="H62" s="39" t="str">
        <f>+มีค!$F$47</f>
        <v>5.83</v>
      </c>
      <c r="I62" s="39" t="str">
        <f>+เมย!$F$47</f>
        <v>5.00</v>
      </c>
      <c r="J62" s="39" t="str">
        <f>+พค!$F$47</f>
        <v>4.47</v>
      </c>
      <c r="K62" s="39" t="str">
        <f>+มิย!$F$47</f>
        <v>4.47</v>
      </c>
      <c r="L62" s="39" t="str">
        <f>+กค!$F$47</f>
        <v>4.97</v>
      </c>
      <c r="M62" s="39" t="str">
        <f>+สค!$F$47</f>
        <v>5.73</v>
      </c>
      <c r="N62" s="39" t="str">
        <f>+กย!$F$47</f>
        <v>7.20</v>
      </c>
      <c r="P62" s="78">
        <f>+O58/30</f>
        <v>64.233333333333334</v>
      </c>
      <c r="Q62" s="15"/>
      <c r="R62" s="14" t="s">
        <v>106</v>
      </c>
      <c r="S62" s="56"/>
      <c r="T62" s="58"/>
    </row>
    <row r="63" spans="1:20" x14ac:dyDescent="0.2">
      <c r="A63" s="65" t="s">
        <v>85</v>
      </c>
      <c r="B63" s="47" t="s">
        <v>98</v>
      </c>
      <c r="C63" s="95" t="str">
        <f>+ตค!$G$36</f>
        <v>0.5254</v>
      </c>
      <c r="D63" s="95" t="str">
        <f>+พย!$G$36</f>
        <v>0.5581</v>
      </c>
      <c r="E63" s="95" t="str">
        <f>+ธค!$G$36</f>
        <v>0.5171</v>
      </c>
      <c r="F63" s="48" t="str">
        <f>+มค!$G$36</f>
        <v>0.5476</v>
      </c>
      <c r="G63" s="48" t="str">
        <f>+กพ!$G$36</f>
        <v>0.4929</v>
      </c>
      <c r="H63" s="87" t="str">
        <f>+มีค!$G$36</f>
        <v>0.6561</v>
      </c>
      <c r="I63" s="48" t="str">
        <f>+เมย!$G$36</f>
        <v>0.5570</v>
      </c>
      <c r="J63" s="87">
        <f>+พค!$G$36</f>
        <v>0.68269999999999997</v>
      </c>
      <c r="K63" s="87" t="str">
        <f>+มิย!$G$36</f>
        <v>0.7606</v>
      </c>
      <c r="L63" s="87" t="str">
        <f>+กค!$G$36</f>
        <v>0.6318</v>
      </c>
      <c r="M63" s="87" t="str">
        <f>+สค!$G$36</f>
        <v>0.6820</v>
      </c>
      <c r="N63" s="48" t="str">
        <f>+กย!$G$36</f>
        <v>0.5958</v>
      </c>
      <c r="O63" s="49">
        <f>SUM(C63:N63)</f>
        <v>0.68269999999999997</v>
      </c>
      <c r="P63" s="49"/>
      <c r="Q63" s="50">
        <f>+O64/O68</f>
        <v>0.59843304647160067</v>
      </c>
      <c r="R63" s="51" t="s">
        <v>98</v>
      </c>
      <c r="S63" s="52"/>
      <c r="T63" s="131">
        <v>0.6</v>
      </c>
    </row>
    <row r="64" spans="1:20" x14ac:dyDescent="0.2">
      <c r="A64" s="53"/>
      <c r="B64" s="5" t="s">
        <v>99</v>
      </c>
      <c r="C64" s="5">
        <f>+C68*C63</f>
        <v>45.709800000000001</v>
      </c>
      <c r="D64" s="5">
        <f t="shared" ref="D64:N64" si="21">+D68*D63</f>
        <v>51.345200000000006</v>
      </c>
      <c r="E64" s="5">
        <f t="shared" si="21"/>
        <v>60.500700000000002</v>
      </c>
      <c r="F64" s="5">
        <f t="shared" si="21"/>
        <v>61.331199999999995</v>
      </c>
      <c r="G64" s="5">
        <f t="shared" si="21"/>
        <v>48.7971</v>
      </c>
      <c r="H64" s="88">
        <f t="shared" si="21"/>
        <v>62.985600000000005</v>
      </c>
      <c r="I64" s="88">
        <f t="shared" si="21"/>
        <v>46.231000000000002</v>
      </c>
      <c r="J64" s="88">
        <f t="shared" si="21"/>
        <v>64.1738</v>
      </c>
      <c r="K64" s="88">
        <f t="shared" si="21"/>
        <v>66.172200000000004</v>
      </c>
      <c r="L64" s="88">
        <f t="shared" si="21"/>
        <v>68.866200000000006</v>
      </c>
      <c r="M64" s="88">
        <f t="shared" si="21"/>
        <v>66.835999999999999</v>
      </c>
      <c r="N64" s="88">
        <f t="shared" si="21"/>
        <v>52.430399999999999</v>
      </c>
      <c r="O64" s="8">
        <f t="shared" si="2"/>
        <v>695.37919999999997</v>
      </c>
      <c r="P64" s="8"/>
      <c r="Q64" s="54"/>
      <c r="R64" s="55"/>
      <c r="S64" s="56"/>
      <c r="T64" s="132"/>
    </row>
    <row r="65" spans="1:20" x14ac:dyDescent="0.2">
      <c r="A65" s="53"/>
      <c r="B65" s="5" t="s">
        <v>100</v>
      </c>
      <c r="C65" s="96" t="str">
        <f>+ตค!$G$37</f>
        <v>0.5229</v>
      </c>
      <c r="D65" s="96" t="str">
        <f>+พย!$G$37</f>
        <v>0.5549</v>
      </c>
      <c r="E65" s="96" t="str">
        <f>+ธค!$G$37</f>
        <v>0.5151</v>
      </c>
      <c r="F65" s="32" t="str">
        <f>+มค!$G$37</f>
        <v>0.5465</v>
      </c>
      <c r="G65" s="32" t="str">
        <f>+กพ!$G$37</f>
        <v>0.4912</v>
      </c>
      <c r="H65" s="88" t="str">
        <f>+มีค!$G$37</f>
        <v>0.6516</v>
      </c>
      <c r="I65" s="32" t="str">
        <f>+เมย!$G$37</f>
        <v>0.5561</v>
      </c>
      <c r="J65" s="88">
        <f>+พค!$G$37</f>
        <v>0.67849999999999999</v>
      </c>
      <c r="K65" s="88" t="str">
        <f>+มิย!$G$37</f>
        <v>0.7551</v>
      </c>
      <c r="L65" s="88" t="str">
        <f>+กค!$G$37</f>
        <v>0.6264</v>
      </c>
      <c r="M65" s="88" t="str">
        <f>+สค!$G$37</f>
        <v>0.6763</v>
      </c>
      <c r="N65" s="32" t="str">
        <f>+กย!$G$37</f>
        <v>0.5935</v>
      </c>
      <c r="O65" s="8">
        <f t="shared" si="2"/>
        <v>0.67849999999999999</v>
      </c>
      <c r="P65" s="8"/>
      <c r="Q65" s="57">
        <f>+O66/O68</f>
        <v>0.59519122203098096</v>
      </c>
      <c r="R65" s="9" t="s">
        <v>100</v>
      </c>
      <c r="S65" s="56"/>
      <c r="T65" s="132"/>
    </row>
    <row r="66" spans="1:20" x14ac:dyDescent="0.2">
      <c r="A66" s="53"/>
      <c r="B66" s="5" t="s">
        <v>101</v>
      </c>
      <c r="C66" s="5">
        <f>+C68*C65</f>
        <v>45.4923</v>
      </c>
      <c r="D66" s="5">
        <f t="shared" ref="D66:N66" si="22">+D68*D65</f>
        <v>51.050799999999995</v>
      </c>
      <c r="E66" s="5">
        <f t="shared" si="22"/>
        <v>60.2667</v>
      </c>
      <c r="F66" s="5">
        <f t="shared" si="22"/>
        <v>61.207999999999998</v>
      </c>
      <c r="G66" s="5">
        <f t="shared" si="22"/>
        <v>48.628800000000005</v>
      </c>
      <c r="H66" s="5">
        <f t="shared" si="22"/>
        <v>62.553599999999996</v>
      </c>
      <c r="I66" s="5">
        <f t="shared" si="22"/>
        <v>46.156300000000002</v>
      </c>
      <c r="J66" s="5">
        <f t="shared" si="22"/>
        <v>63.778999999999996</v>
      </c>
      <c r="K66" s="5">
        <f t="shared" si="22"/>
        <v>65.693699999999993</v>
      </c>
      <c r="L66" s="5">
        <f t="shared" si="22"/>
        <v>68.277599999999993</v>
      </c>
      <c r="M66" s="5">
        <f t="shared" si="22"/>
        <v>66.2774</v>
      </c>
      <c r="N66" s="5">
        <f t="shared" si="22"/>
        <v>52.228000000000002</v>
      </c>
      <c r="O66" s="8">
        <f t="shared" si="2"/>
        <v>691.61219999999992</v>
      </c>
      <c r="P66" s="8"/>
      <c r="Q66" s="54"/>
      <c r="R66" s="55"/>
      <c r="S66" s="56"/>
      <c r="T66" s="58"/>
    </row>
    <row r="67" spans="1:20" x14ac:dyDescent="0.2">
      <c r="A67" s="53"/>
      <c r="B67" s="5" t="s">
        <v>102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>
        <f t="shared" si="2"/>
        <v>0</v>
      </c>
      <c r="P67" s="12"/>
      <c r="Q67" s="54"/>
      <c r="R67" s="55"/>
      <c r="S67" s="56"/>
      <c r="T67" s="58"/>
    </row>
    <row r="68" spans="1:20" x14ac:dyDescent="0.2">
      <c r="A68" s="53"/>
      <c r="B68" s="5" t="s">
        <v>103</v>
      </c>
      <c r="C68" s="11">
        <f>+ตค!$G$4</f>
        <v>87</v>
      </c>
      <c r="D68" s="11">
        <f>+พย!$G$4</f>
        <v>92</v>
      </c>
      <c r="E68" s="11">
        <f>+ธค!$G$4</f>
        <v>117</v>
      </c>
      <c r="F68" s="11">
        <f>+มค!$G$4</f>
        <v>112</v>
      </c>
      <c r="G68" s="11">
        <f>+กพ!$G$4</f>
        <v>99</v>
      </c>
      <c r="H68" s="11">
        <f>+มีค!$G$4</f>
        <v>96</v>
      </c>
      <c r="I68" s="11">
        <f>+เมย!$G$4</f>
        <v>83</v>
      </c>
      <c r="J68" s="11">
        <f>+พค!$G$4</f>
        <v>94</v>
      </c>
      <c r="K68" s="11">
        <f>+มิย!$G$4</f>
        <v>87</v>
      </c>
      <c r="L68" s="11">
        <f>+กค!$G$4</f>
        <v>109</v>
      </c>
      <c r="M68" s="11">
        <f>+สค!$G$4</f>
        <v>98</v>
      </c>
      <c r="N68" s="11">
        <f>+กย!$G$4</f>
        <v>88</v>
      </c>
      <c r="O68" s="12">
        <f t="shared" si="2"/>
        <v>1162</v>
      </c>
      <c r="P68" s="12"/>
      <c r="Q68" s="54"/>
      <c r="R68" s="55"/>
      <c r="S68" s="56"/>
      <c r="T68" s="58"/>
    </row>
    <row r="69" spans="1:20" x14ac:dyDescent="0.2">
      <c r="A69" s="53"/>
      <c r="B69" s="17" t="s">
        <v>104</v>
      </c>
      <c r="C69" s="18">
        <f>+ตค!$G$6</f>
        <v>0</v>
      </c>
      <c r="D69" s="18">
        <f>+พย!$G$5</f>
        <v>0</v>
      </c>
      <c r="E69" s="18">
        <f>+ธค!$G$5</f>
        <v>0</v>
      </c>
      <c r="F69" s="18">
        <f>+มค!$G$5</f>
        <v>0</v>
      </c>
      <c r="G69" s="18">
        <f>+กพ!$G$5</f>
        <v>0</v>
      </c>
      <c r="H69" s="18">
        <f>+มีค!$G$5</f>
        <v>0</v>
      </c>
      <c r="I69" s="18">
        <f>+เมย!$G$5</f>
        <v>0</v>
      </c>
      <c r="J69" s="18">
        <f>+พค!$G$5</f>
        <v>0</v>
      </c>
      <c r="K69" s="18">
        <f>+มิย!$G$5</f>
        <v>0</v>
      </c>
      <c r="L69" s="18">
        <f>+กค!$G$5</f>
        <v>0</v>
      </c>
      <c r="M69" s="18">
        <f>+สค!$G$5</f>
        <v>0</v>
      </c>
      <c r="N69" s="18">
        <f>+กย!$G$5</f>
        <v>0</v>
      </c>
      <c r="O69" s="17">
        <f t="shared" si="2"/>
        <v>0</v>
      </c>
      <c r="P69" s="17"/>
      <c r="Q69" s="54"/>
      <c r="R69" s="55"/>
      <c r="S69" s="56"/>
      <c r="T69" s="58"/>
    </row>
    <row r="70" spans="1:20" x14ac:dyDescent="0.2">
      <c r="A70" s="53"/>
      <c r="B70" s="36" t="s">
        <v>114</v>
      </c>
      <c r="C70" s="37">
        <f>+ตค!G8</f>
        <v>279</v>
      </c>
      <c r="D70" s="37">
        <f>พย!G8</f>
        <v>294</v>
      </c>
      <c r="E70" s="37">
        <f>+ธค!G8</f>
        <v>352</v>
      </c>
      <c r="F70" s="37">
        <f>+มค!G8</f>
        <v>352</v>
      </c>
      <c r="G70" s="37">
        <f>+กพ!G8</f>
        <v>320</v>
      </c>
      <c r="H70" s="37">
        <f>+มีค!G8</f>
        <v>332</v>
      </c>
      <c r="I70" s="37">
        <f>+เมย!G8</f>
        <v>268</v>
      </c>
      <c r="J70" s="37">
        <f>+พค!G8</f>
        <v>287</v>
      </c>
      <c r="K70" s="37">
        <f>+มิย!G8</f>
        <v>278</v>
      </c>
      <c r="L70" s="37">
        <f>+กค!G8</f>
        <v>353</v>
      </c>
      <c r="M70" s="37">
        <f>+สค!G8</f>
        <v>350</v>
      </c>
      <c r="N70" s="37">
        <f>+กย!G8</f>
        <v>294</v>
      </c>
      <c r="O70" s="37">
        <f>SUM(C70:N70)</f>
        <v>3759</v>
      </c>
      <c r="P70" s="36"/>
      <c r="Q70" s="55">
        <v>3.34</v>
      </c>
      <c r="R70" s="82" t="s">
        <v>130</v>
      </c>
      <c r="S70" s="56"/>
      <c r="T70" s="58"/>
    </row>
    <row r="71" spans="1:20" x14ac:dyDescent="0.2">
      <c r="A71" s="133" t="s">
        <v>119</v>
      </c>
      <c r="B71" s="38" t="s">
        <v>105</v>
      </c>
      <c r="C71" s="39" t="str">
        <f>+ตค!$G$46</f>
        <v>30.00</v>
      </c>
      <c r="D71" s="39" t="str">
        <f>+พย!$G$46</f>
        <v>32.67</v>
      </c>
      <c r="E71" s="39" t="str">
        <f>+ธค!$G$46</f>
        <v>39.11</v>
      </c>
      <c r="F71" s="39" t="str">
        <f>+มค!$G$46</f>
        <v>39.11</v>
      </c>
      <c r="G71" s="39" t="str">
        <f>+กพ!$G$46</f>
        <v>37.50</v>
      </c>
      <c r="H71" s="39" t="str">
        <f>+มีค!$G$46</f>
        <v>35.70</v>
      </c>
      <c r="I71" s="39" t="str">
        <f>+เมย!$G$46</f>
        <v>30.34</v>
      </c>
      <c r="J71" s="39">
        <f>+พค!$G$46</f>
        <v>30.32</v>
      </c>
      <c r="K71" s="39" t="str">
        <f>+มิย!$G$46</f>
        <v>30.89</v>
      </c>
      <c r="L71" s="39" t="str">
        <f>+กค!$G$46</f>
        <v>37.74</v>
      </c>
      <c r="M71" s="39" t="str">
        <f>+สค!$G$46</f>
        <v>37.63</v>
      </c>
      <c r="N71" s="39" t="str">
        <f>+กย!$G$46</f>
        <v>32.44</v>
      </c>
      <c r="P71" s="78">
        <f>+(O70*100)/(30*$Q$13)</f>
        <v>34.234972677595628</v>
      </c>
      <c r="Q71" s="15"/>
      <c r="R71" s="13" t="s">
        <v>105</v>
      </c>
      <c r="S71" s="56"/>
      <c r="T71" s="58"/>
    </row>
    <row r="72" spans="1:20" ht="15" thickBot="1" x14ac:dyDescent="0.25">
      <c r="A72" s="133"/>
      <c r="B72" s="38" t="s">
        <v>106</v>
      </c>
      <c r="C72" s="39" t="str">
        <f>+ตค!$G$47</f>
        <v>2.90</v>
      </c>
      <c r="D72" s="39" t="str">
        <f>+พย!$G$47</f>
        <v>3.07</v>
      </c>
      <c r="E72" s="39" t="str">
        <f>+ธค!$G$47</f>
        <v>3.90</v>
      </c>
      <c r="F72" s="39" t="str">
        <f>+มค!$G$47</f>
        <v>3.73</v>
      </c>
      <c r="G72" s="39" t="str">
        <f>+กพ!$G$47</f>
        <v>3.23</v>
      </c>
      <c r="H72" s="39" t="str">
        <f>+มีค!$G$47</f>
        <v>3.20</v>
      </c>
      <c r="I72" s="39" t="str">
        <f>+เมย!$G$47</f>
        <v>2.73</v>
      </c>
      <c r="J72" s="39">
        <f>+พค!$G$47</f>
        <v>3.07</v>
      </c>
      <c r="K72" s="39" t="str">
        <f>+มิย!$G$47</f>
        <v>2.90</v>
      </c>
      <c r="L72" s="39" t="str">
        <f>+กค!$G$47</f>
        <v>3.60</v>
      </c>
      <c r="M72" s="39" t="str">
        <f>+สค!$G$47</f>
        <v>3.27</v>
      </c>
      <c r="N72" s="39" t="str">
        <f>+กย!$G$47</f>
        <v>2.90</v>
      </c>
      <c r="P72" s="78">
        <f>+O68/30</f>
        <v>38.733333333333334</v>
      </c>
      <c r="Q72" s="15"/>
      <c r="R72" s="14" t="s">
        <v>106</v>
      </c>
      <c r="S72" s="56"/>
      <c r="T72" s="58"/>
    </row>
    <row r="73" spans="1:20" x14ac:dyDescent="0.2">
      <c r="A73" s="65" t="s">
        <v>86</v>
      </c>
      <c r="B73" s="47" t="s">
        <v>98</v>
      </c>
      <c r="C73" s="95">
        <f>+ตค!$H$36</f>
        <v>0.61240000000000006</v>
      </c>
      <c r="D73" s="95" t="str">
        <f>+พย!$H$36</f>
        <v>0.5757</v>
      </c>
      <c r="E73" s="95">
        <f>+ธค!$H$36</f>
        <v>0.6462</v>
      </c>
      <c r="F73" s="48" t="str">
        <f>+มค!$H$36</f>
        <v>0.6652</v>
      </c>
      <c r="G73" s="48">
        <f>+กพ!$H$36</f>
        <v>0.66249999999999998</v>
      </c>
      <c r="H73" s="48" t="str">
        <f>+มีค!$H$36</f>
        <v>0.6399</v>
      </c>
      <c r="I73" s="48" t="str">
        <f>+เมย!$H$36</f>
        <v>0.7279</v>
      </c>
      <c r="J73" s="48" t="str">
        <f>+พค!$H$36</f>
        <v>0.6713</v>
      </c>
      <c r="K73" s="48" t="str">
        <f>+มิย!$H$36</f>
        <v>0.6509</v>
      </c>
      <c r="L73" s="48" t="str">
        <f>+กค!$H$36</f>
        <v>0.6207</v>
      </c>
      <c r="M73" s="48" t="str">
        <f>+สค!$H$36</f>
        <v>0.6526</v>
      </c>
      <c r="N73" s="48" t="str">
        <f>+กย!$H$36</f>
        <v>0.5967</v>
      </c>
      <c r="O73" s="49">
        <f t="shared" si="2"/>
        <v>1.9211</v>
      </c>
      <c r="P73" s="49"/>
      <c r="Q73" s="50">
        <f>+O74/O78</f>
        <v>0.64041424471693187</v>
      </c>
      <c r="R73" s="51" t="s">
        <v>98</v>
      </c>
      <c r="S73" s="52"/>
      <c r="T73" s="131">
        <v>0.8</v>
      </c>
    </row>
    <row r="74" spans="1:20" x14ac:dyDescent="0.2">
      <c r="A74" s="53"/>
      <c r="B74" s="5" t="s">
        <v>99</v>
      </c>
      <c r="C74" s="5">
        <f>+C78*C73</f>
        <v>242.51040000000003</v>
      </c>
      <c r="D74" s="88">
        <f t="shared" ref="D74:N74" si="23">+D78*D73</f>
        <v>191.7081</v>
      </c>
      <c r="E74" s="88">
        <f t="shared" si="23"/>
        <v>204.84540000000001</v>
      </c>
      <c r="F74" s="88">
        <f t="shared" si="23"/>
        <v>190.91239999999999</v>
      </c>
      <c r="G74" s="88">
        <f t="shared" si="23"/>
        <v>196.1</v>
      </c>
      <c r="H74" s="88">
        <f t="shared" si="23"/>
        <v>202.20840000000001</v>
      </c>
      <c r="I74" s="88">
        <f t="shared" si="23"/>
        <v>194.3493</v>
      </c>
      <c r="J74" s="88">
        <f t="shared" si="23"/>
        <v>188.6353</v>
      </c>
      <c r="K74" s="88">
        <f t="shared" si="23"/>
        <v>193.96820000000002</v>
      </c>
      <c r="L74" s="88">
        <f t="shared" si="23"/>
        <v>209.17590000000001</v>
      </c>
      <c r="M74" s="88">
        <f t="shared" si="23"/>
        <v>229.06259999999997</v>
      </c>
      <c r="N74" s="88">
        <f t="shared" si="23"/>
        <v>211.23179999999999</v>
      </c>
      <c r="O74" s="8">
        <f t="shared" si="2"/>
        <v>2454.7077999999997</v>
      </c>
      <c r="P74" s="8"/>
      <c r="Q74" s="54"/>
      <c r="R74" s="55"/>
      <c r="S74" s="56"/>
      <c r="T74" s="132"/>
    </row>
    <row r="75" spans="1:20" x14ac:dyDescent="0.2">
      <c r="A75" s="53"/>
      <c r="B75" s="5" t="s">
        <v>100</v>
      </c>
      <c r="C75" s="96">
        <f>+ตค!$H$37</f>
        <v>0.6119</v>
      </c>
      <c r="D75" s="96" t="str">
        <f>+พย!$H$37</f>
        <v>0.5743</v>
      </c>
      <c r="E75" s="96">
        <f>+ธค!$H$37</f>
        <v>0.64449999999999996</v>
      </c>
      <c r="F75" s="32" t="str">
        <f>+มค!$H$37</f>
        <v>0.6640</v>
      </c>
      <c r="G75" s="32">
        <f>+กพ!$H$37</f>
        <v>0.6613</v>
      </c>
      <c r="H75" s="32" t="str">
        <f>+มีค!$H$37</f>
        <v>0.6353</v>
      </c>
      <c r="I75" s="32" t="str">
        <f>+เมย!$H$37</f>
        <v>0.7260</v>
      </c>
      <c r="J75" s="32" t="str">
        <f>+พค!$H$37</f>
        <v>0.6695</v>
      </c>
      <c r="K75" s="32" t="str">
        <f>+มิย!$H$37</f>
        <v>0.6479</v>
      </c>
      <c r="L75" s="32" t="str">
        <f>+กค!$H$37</f>
        <v>0.6204</v>
      </c>
      <c r="M75" s="32" t="str">
        <f>+สค!$H$37</f>
        <v>0.6502</v>
      </c>
      <c r="N75" s="32" t="str">
        <f>+กย!$H$37</f>
        <v>0.5942</v>
      </c>
      <c r="O75" s="8">
        <f t="shared" si="2"/>
        <v>1.9177</v>
      </c>
      <c r="P75" s="8"/>
      <c r="Q75" s="57">
        <f>+O76/O78</f>
        <v>0.63856402295851811</v>
      </c>
      <c r="R75" s="9" t="s">
        <v>100</v>
      </c>
      <c r="S75" s="56"/>
      <c r="T75" s="132"/>
    </row>
    <row r="76" spans="1:20" x14ac:dyDescent="0.2">
      <c r="A76" s="53"/>
      <c r="B76" s="5" t="s">
        <v>101</v>
      </c>
      <c r="C76" s="5">
        <f>+C78*C75</f>
        <v>242.3124</v>
      </c>
      <c r="D76" s="5">
        <f t="shared" ref="D76:N76" si="24">+D78*D75</f>
        <v>191.24190000000002</v>
      </c>
      <c r="E76" s="5">
        <f t="shared" si="24"/>
        <v>204.3065</v>
      </c>
      <c r="F76" s="5">
        <f t="shared" si="24"/>
        <v>190.56800000000001</v>
      </c>
      <c r="G76" s="5">
        <f t="shared" si="24"/>
        <v>195.7448</v>
      </c>
      <c r="H76" s="5">
        <f t="shared" si="24"/>
        <v>200.75479999999999</v>
      </c>
      <c r="I76" s="5">
        <f t="shared" si="24"/>
        <v>193.84199999999998</v>
      </c>
      <c r="J76" s="5">
        <f t="shared" si="24"/>
        <v>188.12950000000001</v>
      </c>
      <c r="K76" s="5">
        <f t="shared" si="24"/>
        <v>193.07420000000002</v>
      </c>
      <c r="L76" s="5">
        <f t="shared" si="24"/>
        <v>209.07479999999998</v>
      </c>
      <c r="M76" s="5">
        <f t="shared" si="24"/>
        <v>228.22020000000001</v>
      </c>
      <c r="N76" s="5">
        <f t="shared" si="24"/>
        <v>210.34679999999997</v>
      </c>
      <c r="O76" s="8">
        <f t="shared" si="2"/>
        <v>2447.6158999999998</v>
      </c>
      <c r="P76" s="8"/>
      <c r="Q76" s="54"/>
      <c r="R76" s="55"/>
      <c r="S76" s="56"/>
      <c r="T76" s="58"/>
    </row>
    <row r="77" spans="1:20" x14ac:dyDescent="0.2">
      <c r="A77" s="53"/>
      <c r="B77" s="5" t="s">
        <v>102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>
        <f t="shared" si="2"/>
        <v>0</v>
      </c>
      <c r="P77" s="12"/>
      <c r="Q77" s="54"/>
      <c r="R77" s="55"/>
      <c r="S77" s="56"/>
      <c r="T77" s="58"/>
    </row>
    <row r="78" spans="1:20" x14ac:dyDescent="0.2">
      <c r="A78" s="53"/>
      <c r="B78" s="5" t="s">
        <v>103</v>
      </c>
      <c r="C78" s="11">
        <f>+ตค!$H$4</f>
        <v>396</v>
      </c>
      <c r="D78" s="11">
        <f>+พย!$H$4</f>
        <v>333</v>
      </c>
      <c r="E78" s="11">
        <f>+ธค!$H$4</f>
        <v>317</v>
      </c>
      <c r="F78" s="11">
        <f>+มค!$H$4</f>
        <v>287</v>
      </c>
      <c r="G78" s="11">
        <f>+กพ!$H$4</f>
        <v>296</v>
      </c>
      <c r="H78" s="11">
        <f>+มีค!$H$4</f>
        <v>316</v>
      </c>
      <c r="I78" s="11">
        <f>+เมย!$H$4</f>
        <v>267</v>
      </c>
      <c r="J78" s="11">
        <f>+พค!$H$4</f>
        <v>281</v>
      </c>
      <c r="K78" s="11">
        <f>+มิย!$H$4</f>
        <v>298</v>
      </c>
      <c r="L78" s="11">
        <f>+กค!$H$4</f>
        <v>337</v>
      </c>
      <c r="M78" s="11">
        <f>+สค!$H$4</f>
        <v>351</v>
      </c>
      <c r="N78" s="11">
        <f>+กย!$H$4</f>
        <v>354</v>
      </c>
      <c r="O78" s="12">
        <f t="shared" si="2"/>
        <v>3833</v>
      </c>
      <c r="P78" s="12"/>
      <c r="Q78" s="54"/>
      <c r="R78" s="55"/>
      <c r="S78" s="56"/>
      <c r="T78" s="58"/>
    </row>
    <row r="79" spans="1:20" x14ac:dyDescent="0.2">
      <c r="A79" s="53"/>
      <c r="B79" s="17" t="s">
        <v>104</v>
      </c>
      <c r="C79" s="18">
        <f>+ตค!$H$6</f>
        <v>1</v>
      </c>
      <c r="D79" s="18">
        <f>+พย!$H$5</f>
        <v>0</v>
      </c>
      <c r="E79" s="18">
        <f>+ธค!$H$5</f>
        <v>0</v>
      </c>
      <c r="F79" s="18">
        <f>+มค!$H$5</f>
        <v>1</v>
      </c>
      <c r="G79" s="18">
        <f>+กพ!$H$5</f>
        <v>0</v>
      </c>
      <c r="H79" s="18">
        <f>+มีค!$H$5</f>
        <v>0</v>
      </c>
      <c r="I79" s="18">
        <f>+เมย!$H$5</f>
        <v>0</v>
      </c>
      <c r="J79" s="18">
        <f>+พค!$H$5</f>
        <v>0</v>
      </c>
      <c r="K79" s="18">
        <f>+มิย!$H$5</f>
        <v>0</v>
      </c>
      <c r="L79" s="18">
        <f>+กค!$H$5</f>
        <v>0</v>
      </c>
      <c r="M79" s="18">
        <f>+สค!$H$5</f>
        <v>0</v>
      </c>
      <c r="N79" s="18">
        <f>+กย!$H$5</f>
        <v>0</v>
      </c>
      <c r="O79" s="17">
        <f t="shared" si="2"/>
        <v>2</v>
      </c>
      <c r="P79" s="17"/>
      <c r="Q79" s="54"/>
      <c r="R79" s="55"/>
      <c r="S79" s="56"/>
      <c r="T79" s="58"/>
    </row>
    <row r="80" spans="1:20" x14ac:dyDescent="0.2">
      <c r="A80" s="53"/>
      <c r="B80" s="36" t="s">
        <v>114</v>
      </c>
      <c r="C80" s="37">
        <f>+ตค!H8</f>
        <v>1448</v>
      </c>
      <c r="D80" s="37">
        <f>+พย!H8</f>
        <v>1229</v>
      </c>
      <c r="E80" s="37">
        <f>+ธค!H8</f>
        <v>1065</v>
      </c>
      <c r="F80" s="37">
        <f>+มค!H8</f>
        <v>1096</v>
      </c>
      <c r="G80" s="37">
        <f>+กพ!H8</f>
        <v>1143</v>
      </c>
      <c r="H80" s="37">
        <f>+มีค!H8</f>
        <v>1050</v>
      </c>
      <c r="I80" s="37">
        <f>+เมย!H8</f>
        <v>969</v>
      </c>
      <c r="J80" s="37">
        <f>+พค!H8</f>
        <v>1142</v>
      </c>
      <c r="K80" s="37">
        <f>+มิย!H8</f>
        <v>976</v>
      </c>
      <c r="L80" s="37">
        <f>+กค!H8</f>
        <v>1111</v>
      </c>
      <c r="M80" s="37">
        <f>+สค!H8</f>
        <v>1297</v>
      </c>
      <c r="N80" s="37">
        <f>+กย!H8</f>
        <v>1143</v>
      </c>
      <c r="O80" s="37">
        <f>SUM(C80:N80)</f>
        <v>13669</v>
      </c>
      <c r="P80" s="36"/>
      <c r="Q80" s="55">
        <v>3.37</v>
      </c>
      <c r="R80" s="82" t="s">
        <v>130</v>
      </c>
      <c r="S80" s="56"/>
      <c r="T80" s="58"/>
    </row>
    <row r="81" spans="1:20" x14ac:dyDescent="0.2">
      <c r="A81" s="133" t="s">
        <v>334</v>
      </c>
      <c r="B81" s="38" t="s">
        <v>105</v>
      </c>
      <c r="C81" s="39">
        <f>+ตค!$H$46</f>
        <v>91.94</v>
      </c>
      <c r="D81" s="39" t="str">
        <f>+พย!$H$46</f>
        <v>80.35</v>
      </c>
      <c r="E81" s="39">
        <f>+ธค!$H$46</f>
        <v>66.73</v>
      </c>
      <c r="F81" s="39" t="str">
        <f>+มค!$H$46</f>
        <v>71.51</v>
      </c>
      <c r="G81" s="39">
        <f>+กพ!$H$46</f>
        <v>78.66</v>
      </c>
      <c r="H81" s="39" t="str">
        <f>+มีค!$H$46</f>
        <v>66.80</v>
      </c>
      <c r="I81" s="39" t="str">
        <f>+เมย!$H$46</f>
        <v>63.47</v>
      </c>
      <c r="J81" s="39" t="str">
        <f>+พค!$H$46</f>
        <v>71.57</v>
      </c>
      <c r="K81" s="39" t="str">
        <f>+มิย!$H$46</f>
        <v>62.43</v>
      </c>
      <c r="L81" s="39" t="str">
        <f>+กค!$H$46</f>
        <v>69.96</v>
      </c>
      <c r="M81" s="39" t="str">
        <f>+สค!$H$46</f>
        <v>81.85</v>
      </c>
      <c r="N81" s="39" t="str">
        <f>+กย!$H$46</f>
        <v>73.54</v>
      </c>
      <c r="P81" s="78">
        <f>+(O80*100)/(48*$Q$13)</f>
        <v>77.806238615664839</v>
      </c>
      <c r="Q81" s="15"/>
      <c r="R81" s="13" t="s">
        <v>105</v>
      </c>
      <c r="S81" s="56"/>
      <c r="T81" s="58"/>
    </row>
    <row r="82" spans="1:20" x14ac:dyDescent="0.2">
      <c r="A82" s="133"/>
      <c r="B82" s="38" t="s">
        <v>106</v>
      </c>
      <c r="C82" s="39">
        <f>+ตค!$H$47</f>
        <v>7.56</v>
      </c>
      <c r="D82" s="39" t="str">
        <f>+พย!$H$47</f>
        <v>6.31</v>
      </c>
      <c r="E82" s="39">
        <f>+ธค!$H$47</f>
        <v>6.02</v>
      </c>
      <c r="F82" s="39" t="str">
        <f>+มค!$H$47</f>
        <v>5.71</v>
      </c>
      <c r="G82" s="39">
        <f>+กพ!$H$47</f>
        <v>5.75</v>
      </c>
      <c r="H82" s="39" t="str">
        <f>+มีค!$H$47</f>
        <v>6.08</v>
      </c>
      <c r="I82" s="39" t="str">
        <f>+เมย!$H$47</f>
        <v>5.04</v>
      </c>
      <c r="J82" s="39" t="str">
        <f>+พค!$H$47</f>
        <v>5.19</v>
      </c>
      <c r="K82" s="39" t="str">
        <f>+มิย!$H$47</f>
        <v>5.50</v>
      </c>
      <c r="L82" s="39" t="str">
        <f>+กค!$H$47</f>
        <v>6.35</v>
      </c>
      <c r="M82" s="39" t="str">
        <f>+สค!$H$47</f>
        <v>6.60</v>
      </c>
      <c r="N82" s="39" t="str">
        <f>+กย!$H$47</f>
        <v>6.56</v>
      </c>
      <c r="P82" s="78">
        <f>+O78/48</f>
        <v>79.854166666666671</v>
      </c>
      <c r="Q82" s="15"/>
      <c r="R82" s="14" t="s">
        <v>106</v>
      </c>
      <c r="S82" s="56"/>
      <c r="T82" s="58"/>
    </row>
    <row r="83" spans="1:20" x14ac:dyDescent="0.2">
      <c r="A83" s="134" t="s">
        <v>120</v>
      </c>
      <c r="B83" s="40" t="s">
        <v>105</v>
      </c>
      <c r="C83" s="41">
        <f>+(C80*100)/(60*31)</f>
        <v>77.849462365591393</v>
      </c>
      <c r="D83" s="41">
        <f>+(D80*100)/(60*31)</f>
        <v>66.075268817204304</v>
      </c>
      <c r="E83" s="41">
        <f>+(E80*100)/(60*31)</f>
        <v>57.258064516129032</v>
      </c>
      <c r="F83" s="41">
        <f t="shared" ref="F83" si="25">+(F80*100)/(60*31)</f>
        <v>58.924731182795696</v>
      </c>
      <c r="G83" s="41">
        <f>+(G80*100)/(60*28)</f>
        <v>68.035714285714292</v>
      </c>
      <c r="H83" s="41">
        <f>+(H80*100)/(60*31)</f>
        <v>56.451612903225808</v>
      </c>
      <c r="I83" s="41">
        <f>+(I80*100)/(60*30)</f>
        <v>53.833333333333336</v>
      </c>
      <c r="J83" s="41">
        <f>+(J80*100)/(60*30)</f>
        <v>63.444444444444443</v>
      </c>
      <c r="K83" s="41">
        <f>+(K80*100)/(60*30)</f>
        <v>54.222222222222221</v>
      </c>
      <c r="L83" s="41">
        <f>+(L80*100)/(60*31)</f>
        <v>59.731182795698928</v>
      </c>
      <c r="M83" s="41">
        <f>+(M80*100)/(60*31)</f>
        <v>69.731182795698928</v>
      </c>
      <c r="N83" s="41">
        <f>+(N80*100)/(60*30)</f>
        <v>63.5</v>
      </c>
      <c r="P83" s="42">
        <f>+(O80*100)/(60*$Q$13)</f>
        <v>62.244990892531874</v>
      </c>
      <c r="Q83" s="70"/>
      <c r="R83" s="14"/>
      <c r="S83" s="56"/>
      <c r="T83" s="58"/>
    </row>
    <row r="84" spans="1:20" ht="15" thickBot="1" x14ac:dyDescent="0.25">
      <c r="A84" s="135"/>
      <c r="B84" s="59" t="s">
        <v>106</v>
      </c>
      <c r="C84" s="60">
        <f>+C78/60</f>
        <v>6.6</v>
      </c>
      <c r="D84" s="60">
        <f>+D78/60</f>
        <v>5.55</v>
      </c>
      <c r="E84" s="60">
        <f>+E78/60</f>
        <v>5.2833333333333332</v>
      </c>
      <c r="F84" s="60">
        <f t="shared" ref="F84:G84" si="26">+F78/60</f>
        <v>4.7833333333333332</v>
      </c>
      <c r="G84" s="60">
        <f t="shared" si="26"/>
        <v>4.9333333333333336</v>
      </c>
      <c r="H84" s="60">
        <f t="shared" ref="H84:I84" si="27">+H78/60</f>
        <v>5.2666666666666666</v>
      </c>
      <c r="I84" s="60">
        <f t="shared" si="27"/>
        <v>4.45</v>
      </c>
      <c r="J84" s="60">
        <f t="shared" ref="J84:N84" si="28">+J78/60</f>
        <v>4.6833333333333336</v>
      </c>
      <c r="K84" s="60">
        <f t="shared" si="28"/>
        <v>4.9666666666666668</v>
      </c>
      <c r="L84" s="60">
        <f t="shared" si="28"/>
        <v>5.6166666666666663</v>
      </c>
      <c r="M84" s="60">
        <f t="shared" si="28"/>
        <v>5.85</v>
      </c>
      <c r="N84" s="60">
        <f t="shared" si="28"/>
        <v>5.9</v>
      </c>
      <c r="P84" s="42">
        <f>+O78/60</f>
        <v>63.883333333333333</v>
      </c>
      <c r="Q84" s="72"/>
      <c r="R84" s="61"/>
      <c r="S84" s="62"/>
      <c r="T84" s="63"/>
    </row>
    <row r="85" spans="1:20" x14ac:dyDescent="0.2">
      <c r="A85" s="65" t="s">
        <v>87</v>
      </c>
      <c r="B85" s="47" t="s">
        <v>98</v>
      </c>
      <c r="C85" s="47" t="str">
        <f>+ตค!$I$36</f>
        <v>0.6558</v>
      </c>
      <c r="D85" s="68" t="str">
        <f>+พย!$I$36</f>
        <v>0.6389</v>
      </c>
      <c r="E85" s="68" t="str">
        <f>+ธค!$I$36</f>
        <v>0.6118</v>
      </c>
      <c r="F85" s="48" t="str">
        <f>+มค!$I$36</f>
        <v>0.5553</v>
      </c>
      <c r="G85" s="48" t="str">
        <f>+กพ!$I$36</f>
        <v>0.5752</v>
      </c>
      <c r="H85" s="68" t="str">
        <f>+มีค!$I$36</f>
        <v>0.5966</v>
      </c>
      <c r="I85" s="68" t="str">
        <f>+เมย!$I$36</f>
        <v>0.6126</v>
      </c>
      <c r="J85" s="87" t="str">
        <f>+พค!$I$36</f>
        <v>0.6289</v>
      </c>
      <c r="K85" s="48" t="str">
        <f>+มิย!$I$36</f>
        <v>0.4986</v>
      </c>
      <c r="L85" s="48" t="str">
        <f>+กค!$I$36</f>
        <v>0.5737</v>
      </c>
      <c r="M85" s="48" t="str">
        <f>+สค!$I$36</f>
        <v>0.5464</v>
      </c>
      <c r="N85" s="48" t="str">
        <f>+กย!$I$36</f>
        <v>0.5229</v>
      </c>
      <c r="O85" s="49">
        <f t="shared" si="2"/>
        <v>0</v>
      </c>
      <c r="P85" s="49"/>
      <c r="Q85" s="50">
        <f>+O86/O90</f>
        <v>0.58487585315408486</v>
      </c>
      <c r="R85" s="51" t="s">
        <v>98</v>
      </c>
      <c r="S85" s="52"/>
      <c r="T85" s="131">
        <v>0.6</v>
      </c>
    </row>
    <row r="86" spans="1:20" x14ac:dyDescent="0.2">
      <c r="A86" s="53"/>
      <c r="B86" s="5" t="s">
        <v>99</v>
      </c>
      <c r="C86" s="5">
        <f>+C90*C85</f>
        <v>112.7976</v>
      </c>
      <c r="D86" s="25">
        <f t="shared" ref="D86:N86" si="29">+D90*D85</f>
        <v>125.2244</v>
      </c>
      <c r="E86" s="5">
        <f t="shared" si="29"/>
        <v>99.111599999999996</v>
      </c>
      <c r="F86" s="5">
        <f t="shared" si="29"/>
        <v>86.626800000000003</v>
      </c>
      <c r="G86" s="25">
        <f t="shared" si="29"/>
        <v>92.032000000000011</v>
      </c>
      <c r="H86" s="25">
        <f t="shared" si="29"/>
        <v>94.262799999999999</v>
      </c>
      <c r="I86" s="88">
        <f t="shared" si="29"/>
        <v>77.187600000000003</v>
      </c>
      <c r="J86" s="88">
        <f t="shared" si="29"/>
        <v>99.366200000000006</v>
      </c>
      <c r="K86" s="88">
        <f t="shared" si="29"/>
        <v>55.3446</v>
      </c>
      <c r="L86" s="88">
        <f t="shared" si="29"/>
        <v>49.338200000000001</v>
      </c>
      <c r="M86" s="5">
        <f t="shared" si="29"/>
        <v>118.0224</v>
      </c>
      <c r="N86" s="5">
        <f t="shared" si="29"/>
        <v>121.8357</v>
      </c>
      <c r="O86" s="8">
        <f t="shared" si="2"/>
        <v>1131.1499000000001</v>
      </c>
      <c r="P86" s="8"/>
      <c r="Q86" s="54"/>
      <c r="R86" s="55"/>
      <c r="S86" s="56"/>
      <c r="T86" s="132"/>
    </row>
    <row r="87" spans="1:20" x14ac:dyDescent="0.2">
      <c r="A87" s="53"/>
      <c r="B87" s="5" t="s">
        <v>100</v>
      </c>
      <c r="C87" s="5" t="str">
        <f>+ตค!$I$37</f>
        <v>0.6583</v>
      </c>
      <c r="D87" s="25" t="str">
        <f>+พย!$I$37</f>
        <v>0.6341</v>
      </c>
      <c r="E87" s="25" t="str">
        <f>+ธค!$I$37</f>
        <v>0.6074</v>
      </c>
      <c r="F87" s="32" t="str">
        <f>+มค!$I$37</f>
        <v>0.5527</v>
      </c>
      <c r="G87" s="32" t="str">
        <f>+กพ!$I$37</f>
        <v>0.5712</v>
      </c>
      <c r="H87" s="25" t="str">
        <f>+มีค!$I$37</f>
        <v>0.5949</v>
      </c>
      <c r="I87" s="25" t="str">
        <f>+เมย!$I$37</f>
        <v>0.6067</v>
      </c>
      <c r="J87" s="88" t="str">
        <f>+พค!$I$37</f>
        <v>0.6244</v>
      </c>
      <c r="K87" s="32" t="str">
        <f>+มิย!$I$37</f>
        <v>0.4938</v>
      </c>
      <c r="L87" s="32" t="str">
        <f>+กค!$I$37</f>
        <v>0.5728</v>
      </c>
      <c r="M87" s="32" t="str">
        <f>+สค!$I$37</f>
        <v>0.5447</v>
      </c>
      <c r="N87" s="32" t="str">
        <f>+กย!$I$37</f>
        <v>0.5215</v>
      </c>
      <c r="O87" s="8">
        <f t="shared" si="2"/>
        <v>0</v>
      </c>
      <c r="P87" s="8"/>
      <c r="Q87" s="57">
        <f>+O88/O90</f>
        <v>0.5821375904860393</v>
      </c>
      <c r="R87" s="9" t="s">
        <v>100</v>
      </c>
      <c r="S87" s="56"/>
      <c r="T87" s="132"/>
    </row>
    <row r="88" spans="1:20" x14ac:dyDescent="0.2">
      <c r="A88" s="53"/>
      <c r="B88" s="5" t="s">
        <v>101</v>
      </c>
      <c r="C88" s="5">
        <f>+C90*C87</f>
        <v>113.2276</v>
      </c>
      <c r="D88" s="5">
        <f t="shared" ref="D88:N88" si="30">+D90*D87</f>
        <v>124.28359999999999</v>
      </c>
      <c r="E88" s="5">
        <f t="shared" si="30"/>
        <v>98.398800000000008</v>
      </c>
      <c r="F88" s="5">
        <f t="shared" si="30"/>
        <v>86.221199999999996</v>
      </c>
      <c r="G88" s="5">
        <f t="shared" si="30"/>
        <v>91.39200000000001</v>
      </c>
      <c r="H88" s="5">
        <f t="shared" si="30"/>
        <v>93.994199999999992</v>
      </c>
      <c r="I88" s="5">
        <f t="shared" si="30"/>
        <v>76.444199999999995</v>
      </c>
      <c r="J88" s="5">
        <f t="shared" si="30"/>
        <v>98.655199999999994</v>
      </c>
      <c r="K88" s="5">
        <f t="shared" si="30"/>
        <v>54.811800000000005</v>
      </c>
      <c r="L88" s="5">
        <f t="shared" si="30"/>
        <v>49.260799999999996</v>
      </c>
      <c r="M88" s="5">
        <f t="shared" si="30"/>
        <v>117.65519999999999</v>
      </c>
      <c r="N88" s="5">
        <f t="shared" si="30"/>
        <v>121.50949999999999</v>
      </c>
      <c r="O88" s="8">
        <f t="shared" si="2"/>
        <v>1125.8541</v>
      </c>
      <c r="P88" s="8"/>
      <c r="Q88" s="54"/>
      <c r="R88" s="55"/>
      <c r="S88" s="56"/>
      <c r="T88" s="58"/>
    </row>
    <row r="89" spans="1:20" x14ac:dyDescent="0.2">
      <c r="A89" s="53"/>
      <c r="B89" s="5" t="s">
        <v>102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>
        <f t="shared" si="2"/>
        <v>0</v>
      </c>
      <c r="P89" s="12"/>
      <c r="Q89" s="54"/>
      <c r="R89" s="55"/>
      <c r="S89" s="56"/>
      <c r="T89" s="58"/>
    </row>
    <row r="90" spans="1:20" x14ac:dyDescent="0.2">
      <c r="A90" s="53"/>
      <c r="B90" s="5" t="s">
        <v>103</v>
      </c>
      <c r="C90" s="11">
        <f>+ตค!$I$4</f>
        <v>172</v>
      </c>
      <c r="D90" s="83">
        <f>+พย!$I$4</f>
        <v>196</v>
      </c>
      <c r="E90" s="83">
        <f>+ธค!$I$4</f>
        <v>162</v>
      </c>
      <c r="F90" s="83">
        <f>+มค!$I$4</f>
        <v>156</v>
      </c>
      <c r="G90" s="11">
        <f>+กพ!$I$4</f>
        <v>160</v>
      </c>
      <c r="H90" s="11">
        <f>+มีค!$I$4</f>
        <v>158</v>
      </c>
      <c r="I90" s="11">
        <f>+เมย!$I$4</f>
        <v>126</v>
      </c>
      <c r="J90" s="11">
        <f>+พค!$I$4</f>
        <v>158</v>
      </c>
      <c r="K90" s="11">
        <f>+มิย!$I$4</f>
        <v>111</v>
      </c>
      <c r="L90" s="11">
        <f>+กค!$I$4</f>
        <v>86</v>
      </c>
      <c r="M90" s="11">
        <f>+สค!$I$4</f>
        <v>216</v>
      </c>
      <c r="N90" s="11">
        <f>+กย!$I$4</f>
        <v>233</v>
      </c>
      <c r="O90" s="12">
        <f t="shared" si="2"/>
        <v>1934</v>
      </c>
      <c r="P90" s="12"/>
      <c r="Q90" s="54"/>
      <c r="R90" s="55"/>
      <c r="S90" s="56"/>
      <c r="T90" s="58"/>
    </row>
    <row r="91" spans="1:20" x14ac:dyDescent="0.2">
      <c r="A91" s="53"/>
      <c r="B91" s="17" t="s">
        <v>104</v>
      </c>
      <c r="C91" s="18">
        <f>+ตค!$I$6</f>
        <v>3</v>
      </c>
      <c r="D91" s="18">
        <f>+พย!$I$5</f>
        <v>0</v>
      </c>
      <c r="E91" s="18">
        <f>+ธค!$I$5</f>
        <v>1</v>
      </c>
      <c r="F91" s="18">
        <f>+มค!$I$5</f>
        <v>0</v>
      </c>
      <c r="G91" s="18">
        <f>+กพ!$I$5</f>
        <v>0</v>
      </c>
      <c r="H91" s="18">
        <f>+มีค!$I$5</f>
        <v>0</v>
      </c>
      <c r="I91" s="18">
        <f>+เมย!$I$5</f>
        <v>0</v>
      </c>
      <c r="J91" s="18">
        <f>+พค!$I$5</f>
        <v>0</v>
      </c>
      <c r="K91" s="18">
        <f>+มิย!$I$5</f>
        <v>0</v>
      </c>
      <c r="L91" s="18">
        <f>+กค!$I$5</f>
        <v>0</v>
      </c>
      <c r="M91" s="18">
        <f>+สค!$I$5</f>
        <v>0</v>
      </c>
      <c r="N91" s="18">
        <f>+กย!$I$5</f>
        <v>0</v>
      </c>
      <c r="O91" s="17">
        <f t="shared" si="2"/>
        <v>4</v>
      </c>
      <c r="P91" s="17"/>
      <c r="Q91" s="54"/>
      <c r="R91" s="55"/>
      <c r="S91" s="56"/>
      <c r="T91" s="58"/>
    </row>
    <row r="92" spans="1:20" x14ac:dyDescent="0.2">
      <c r="A92" s="53"/>
      <c r="B92" s="36" t="s">
        <v>114</v>
      </c>
      <c r="C92" s="37">
        <f>+ตค!I8</f>
        <v>809</v>
      </c>
      <c r="D92" s="37">
        <f>+พย!I8</f>
        <v>648</v>
      </c>
      <c r="E92" s="37">
        <f>+ธค!I8</f>
        <v>515</v>
      </c>
      <c r="F92" s="37">
        <f>+มค!I8</f>
        <v>505</v>
      </c>
      <c r="G92" s="37">
        <f>+กพ!I8</f>
        <v>489</v>
      </c>
      <c r="H92" s="37">
        <f>+มีค!I8</f>
        <v>516</v>
      </c>
      <c r="I92" s="37">
        <f>+เมย!I8</f>
        <v>459</v>
      </c>
      <c r="J92" s="37">
        <f>+พค!I8</f>
        <v>560</v>
      </c>
      <c r="K92" s="37">
        <f>+มิย!I8</f>
        <v>314</v>
      </c>
      <c r="L92" s="37">
        <f>+กค!I8</f>
        <v>256</v>
      </c>
      <c r="M92" s="37">
        <f>+สค!I8</f>
        <v>693</v>
      </c>
      <c r="N92" s="37">
        <f>+กย!I8</f>
        <v>776</v>
      </c>
      <c r="O92" s="37">
        <f>SUM(C92:N92)</f>
        <v>6540</v>
      </c>
      <c r="P92" s="36"/>
      <c r="Q92" s="55">
        <v>3.42</v>
      </c>
      <c r="R92" s="82" t="s">
        <v>130</v>
      </c>
      <c r="S92" s="56"/>
      <c r="T92" s="58"/>
    </row>
    <row r="93" spans="1:20" x14ac:dyDescent="0.2">
      <c r="A93" s="133" t="s">
        <v>119</v>
      </c>
      <c r="B93" s="38" t="s">
        <v>105</v>
      </c>
      <c r="C93" s="39" t="str">
        <f>+ตค!$I$46</f>
        <v>84.52</v>
      </c>
      <c r="D93" s="39" t="str">
        <f>+พย!$I$46</f>
        <v>71.78</v>
      </c>
      <c r="E93" s="39" t="str">
        <f>+ธค!$I$46</f>
        <v>54.09</v>
      </c>
      <c r="F93" s="39" t="str">
        <f>+มค!$I$46</f>
        <v>53.12</v>
      </c>
      <c r="G93" s="39" t="str">
        <f>+กพ!$I$46</f>
        <v>55.86</v>
      </c>
      <c r="H93" s="39" t="str">
        <f>+มีค!$I$46</f>
        <v>54.84</v>
      </c>
      <c r="I93" s="39" t="str">
        <f>+เมย!$I$46</f>
        <v>50.67</v>
      </c>
      <c r="J93" s="39" t="str">
        <f>+พค!$I$46</f>
        <v>59.68</v>
      </c>
      <c r="K93" s="39" t="str">
        <f>+มิย!$I$46</f>
        <v>34.56</v>
      </c>
      <c r="L93" s="39" t="str">
        <f>+กค!$I$46</f>
        <v>30.86</v>
      </c>
      <c r="M93" s="39" t="str">
        <f>+สค!$I$46</f>
        <v>72.90</v>
      </c>
      <c r="N93" s="39" t="str">
        <f>+กย!$I$46</f>
        <v>83.56</v>
      </c>
      <c r="P93" s="78">
        <f>+(O92*100)/(30*$Q$13)</f>
        <v>59.562841530054648</v>
      </c>
      <c r="Q93" s="15"/>
      <c r="R93" s="13" t="s">
        <v>105</v>
      </c>
      <c r="S93" s="56"/>
      <c r="T93" s="58"/>
    </row>
    <row r="94" spans="1:20" ht="15" thickBot="1" x14ac:dyDescent="0.25">
      <c r="A94" s="133"/>
      <c r="B94" s="38" t="s">
        <v>106</v>
      </c>
      <c r="C94" s="39" t="str">
        <f>+ตค!$I$47</f>
        <v>5.43</v>
      </c>
      <c r="D94" s="39" t="str">
        <f>+พย!$I$47</f>
        <v>6.50</v>
      </c>
      <c r="E94" s="39" t="str">
        <f>+ธค!$I$47</f>
        <v>5.27</v>
      </c>
      <c r="F94" s="39" t="str">
        <f>+มค!$I$47</f>
        <v>5.07</v>
      </c>
      <c r="G94" s="39" t="str">
        <f>+กพ!$I$47</f>
        <v>5.30</v>
      </c>
      <c r="H94" s="39" t="str">
        <f>+มีค!$I$47</f>
        <v>5.20</v>
      </c>
      <c r="I94" s="39" t="str">
        <f>+เมย!$I$47</f>
        <v>4.13</v>
      </c>
      <c r="J94" s="39" t="str">
        <f>+พค!$I$47</f>
        <v>5.20</v>
      </c>
      <c r="K94" s="39" t="str">
        <f>+มิย!$I$47</f>
        <v>3.63</v>
      </c>
      <c r="L94" s="39" t="str">
        <f>+กค!$I$47</f>
        <v>2.80</v>
      </c>
      <c r="M94" s="39" t="str">
        <f>+สค!$I$47</f>
        <v>7.03</v>
      </c>
      <c r="N94" s="39" t="str">
        <f>+กย!$I$47</f>
        <v>7.50</v>
      </c>
      <c r="P94" s="78">
        <f>+O90/30</f>
        <v>64.466666666666669</v>
      </c>
      <c r="Q94" s="15"/>
      <c r="R94" s="14" t="s">
        <v>106</v>
      </c>
      <c r="S94" s="56"/>
      <c r="T94" s="58"/>
    </row>
    <row r="95" spans="1:20" x14ac:dyDescent="0.2">
      <c r="A95" s="65" t="s">
        <v>88</v>
      </c>
      <c r="B95" s="47" t="s">
        <v>98</v>
      </c>
      <c r="C95" s="91" t="str">
        <f>+ตค!$J$36</f>
        <v>0.7103</v>
      </c>
      <c r="D95" s="91" t="str">
        <f>+พย!$J$36</f>
        <v>0.6919</v>
      </c>
      <c r="E95" s="91" t="str">
        <f>+ธค!$J$36</f>
        <v>0.6182</v>
      </c>
      <c r="F95" s="47" t="str">
        <f>+มค!$J$36</f>
        <v>0.6638</v>
      </c>
      <c r="G95" s="47" t="str">
        <f>+กพ!$J$36</f>
        <v>0.6379</v>
      </c>
      <c r="H95" s="47" t="str">
        <f>+มีค!$J$36</f>
        <v>0.6544</v>
      </c>
      <c r="I95" s="47" t="str">
        <f>+เมย!$J$36</f>
        <v>0.6925</v>
      </c>
      <c r="J95" s="47">
        <f>+พค!$J$36</f>
        <v>0.61570000000000003</v>
      </c>
      <c r="K95" s="47" t="str">
        <f>+มิย!$J$36</f>
        <v>0.7239</v>
      </c>
      <c r="L95" s="47" t="str">
        <f>+กค!$J$36</f>
        <v>0.8405</v>
      </c>
      <c r="M95" s="47" t="str">
        <f>+สค!$J$36</f>
        <v>0.8056</v>
      </c>
      <c r="N95" s="47" t="str">
        <f>+กย!$J$36</f>
        <v>0.6981</v>
      </c>
      <c r="O95" s="49">
        <f t="shared" si="2"/>
        <v>0.61570000000000003</v>
      </c>
      <c r="P95" s="49"/>
      <c r="Q95" s="50">
        <f>+O96/O100</f>
        <v>0.69481981481481481</v>
      </c>
      <c r="R95" s="51" t="s">
        <v>98</v>
      </c>
      <c r="S95" s="52"/>
      <c r="T95" s="131">
        <v>0.6</v>
      </c>
    </row>
    <row r="96" spans="1:20" x14ac:dyDescent="0.2">
      <c r="A96" s="53"/>
      <c r="B96" s="5" t="s">
        <v>99</v>
      </c>
      <c r="C96" s="5">
        <f>+C100*C95</f>
        <v>139.92910000000001</v>
      </c>
      <c r="D96" s="5">
        <f t="shared" ref="D96:N96" si="31">+D100*D95</f>
        <v>141.14759999999998</v>
      </c>
      <c r="E96" s="5">
        <f t="shared" si="31"/>
        <v>112.5124</v>
      </c>
      <c r="F96" s="5">
        <f t="shared" si="31"/>
        <v>114.17359999999999</v>
      </c>
      <c r="G96" s="5">
        <f t="shared" si="31"/>
        <v>114.1841</v>
      </c>
      <c r="H96" s="5">
        <f t="shared" si="31"/>
        <v>128.91679999999999</v>
      </c>
      <c r="I96" s="5">
        <f t="shared" si="31"/>
        <v>123.265</v>
      </c>
      <c r="J96" s="5">
        <f t="shared" si="31"/>
        <v>105.9004</v>
      </c>
      <c r="K96" s="5">
        <f t="shared" si="31"/>
        <v>107.13719999999999</v>
      </c>
      <c r="L96" s="5">
        <f t="shared" si="31"/>
        <v>138.6825</v>
      </c>
      <c r="M96" s="5">
        <f t="shared" si="31"/>
        <v>145.81360000000001</v>
      </c>
      <c r="N96" s="5">
        <f t="shared" si="31"/>
        <v>129.14850000000001</v>
      </c>
      <c r="O96" s="8">
        <f t="shared" si="2"/>
        <v>1500.8108</v>
      </c>
      <c r="P96" s="8"/>
      <c r="Q96" s="54"/>
      <c r="R96" s="55"/>
      <c r="S96" s="56"/>
      <c r="T96" s="132"/>
    </row>
    <row r="97" spans="1:20" x14ac:dyDescent="0.2">
      <c r="A97" s="53"/>
      <c r="B97" s="5" t="s">
        <v>100</v>
      </c>
      <c r="C97" s="94" t="str">
        <f>+ตค!$J$37</f>
        <v>0.7055</v>
      </c>
      <c r="D97" s="94" t="str">
        <f>+พย!$J$37</f>
        <v>0.6897</v>
      </c>
      <c r="E97" s="94" t="str">
        <f>+ธค!$J$37</f>
        <v>0.6148</v>
      </c>
      <c r="F97" s="5" t="str">
        <f>+มค!$J$37</f>
        <v>0.6593</v>
      </c>
      <c r="G97" s="5" t="str">
        <f>+กพ!$J$37</f>
        <v>0.6310</v>
      </c>
      <c r="H97" s="5" t="str">
        <f>+มีค!$J$37</f>
        <v>0.6498</v>
      </c>
      <c r="I97" s="5" t="str">
        <f>+เมย!$J$37</f>
        <v>0.6906</v>
      </c>
      <c r="J97" s="5">
        <f>+พค!$J$37</f>
        <v>0.6129</v>
      </c>
      <c r="K97" s="5" t="str">
        <f>+มิย!$J$37</f>
        <v>0.7172</v>
      </c>
      <c r="L97" s="5" t="str">
        <f>+กค!$J$37</f>
        <v>0.8321</v>
      </c>
      <c r="M97" s="5" t="str">
        <f>+สค!$J$37</f>
        <v>0.8018</v>
      </c>
      <c r="N97" s="5" t="str">
        <f>+กย!$J$37</f>
        <v>0.6942</v>
      </c>
      <c r="O97" s="8">
        <f t="shared" si="2"/>
        <v>0.6129</v>
      </c>
      <c r="P97" s="8"/>
      <c r="Q97" s="57">
        <f>+O98/O100</f>
        <v>0.69040537037037031</v>
      </c>
      <c r="R97" s="9" t="s">
        <v>100</v>
      </c>
      <c r="S97" s="56"/>
      <c r="T97" s="132"/>
    </row>
    <row r="98" spans="1:20" x14ac:dyDescent="0.2">
      <c r="A98" s="53"/>
      <c r="B98" s="5" t="s">
        <v>101</v>
      </c>
      <c r="C98" s="5">
        <f>+C100*C97</f>
        <v>138.98349999999999</v>
      </c>
      <c r="D98" s="5">
        <f t="shared" ref="D98:N98" si="32">+D100*D97</f>
        <v>140.69880000000001</v>
      </c>
      <c r="E98" s="5">
        <f t="shared" si="32"/>
        <v>111.89360000000001</v>
      </c>
      <c r="F98" s="5">
        <f t="shared" si="32"/>
        <v>113.39959999999999</v>
      </c>
      <c r="G98" s="5">
        <f t="shared" si="32"/>
        <v>112.949</v>
      </c>
      <c r="H98" s="5">
        <f t="shared" si="32"/>
        <v>128.01060000000001</v>
      </c>
      <c r="I98" s="5">
        <f t="shared" si="32"/>
        <v>122.9268</v>
      </c>
      <c r="J98" s="5">
        <f t="shared" si="32"/>
        <v>105.4188</v>
      </c>
      <c r="K98" s="5">
        <f t="shared" si="32"/>
        <v>106.14559999999999</v>
      </c>
      <c r="L98" s="5">
        <f t="shared" si="32"/>
        <v>137.29649999999998</v>
      </c>
      <c r="M98" s="5">
        <f t="shared" si="32"/>
        <v>145.1258</v>
      </c>
      <c r="N98" s="5">
        <f t="shared" si="32"/>
        <v>128.42700000000002</v>
      </c>
      <c r="O98" s="8">
        <f t="shared" si="2"/>
        <v>1491.2755999999999</v>
      </c>
      <c r="P98" s="8"/>
      <c r="Q98" s="54"/>
      <c r="R98" s="55"/>
      <c r="S98" s="56"/>
      <c r="T98" s="58"/>
    </row>
    <row r="99" spans="1:20" x14ac:dyDescent="0.2">
      <c r="A99" s="53"/>
      <c r="B99" s="5" t="s">
        <v>102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">
        <f t="shared" si="2"/>
        <v>0</v>
      </c>
      <c r="P99" s="12"/>
      <c r="Q99" s="54"/>
      <c r="R99" s="55"/>
      <c r="S99" s="56"/>
      <c r="T99" s="58"/>
    </row>
    <row r="100" spans="1:20" x14ac:dyDescent="0.2">
      <c r="A100" s="53"/>
      <c r="B100" s="5" t="s">
        <v>103</v>
      </c>
      <c r="C100" s="11">
        <f>+ตค!$J$4</f>
        <v>197</v>
      </c>
      <c r="D100" s="11">
        <f>+พย!$J$4</f>
        <v>204</v>
      </c>
      <c r="E100" s="11">
        <f>+ธค!$J$4</f>
        <v>182</v>
      </c>
      <c r="F100" s="11">
        <f>+มค!$J$4</f>
        <v>172</v>
      </c>
      <c r="G100" s="11">
        <f>+กพ!$J$4</f>
        <v>179</v>
      </c>
      <c r="H100" s="11">
        <f>+มีค!$J$4</f>
        <v>197</v>
      </c>
      <c r="I100" s="11">
        <f>+เมย!$J$4</f>
        <v>178</v>
      </c>
      <c r="J100" s="11">
        <f>+พค!$J$4</f>
        <v>172</v>
      </c>
      <c r="K100" s="11">
        <f>+มิย!$J$4</f>
        <v>148</v>
      </c>
      <c r="L100" s="11">
        <f>+กค!$J$4</f>
        <v>165</v>
      </c>
      <c r="M100" s="11">
        <f>+สค!$J$4</f>
        <v>181</v>
      </c>
      <c r="N100" s="11">
        <f>+กย!$J$4</f>
        <v>185</v>
      </c>
      <c r="O100" s="12">
        <f t="shared" si="2"/>
        <v>2160</v>
      </c>
      <c r="P100" s="12"/>
      <c r="Q100" s="54"/>
      <c r="R100" s="55"/>
      <c r="S100" s="56"/>
      <c r="T100" s="58"/>
    </row>
    <row r="101" spans="1:20" x14ac:dyDescent="0.2">
      <c r="A101" s="53"/>
      <c r="B101" s="17" t="s">
        <v>104</v>
      </c>
      <c r="C101" s="18">
        <f>+ตค!$J$6</f>
        <v>2</v>
      </c>
      <c r="D101" s="18">
        <f>+พย!$J$5</f>
        <v>0</v>
      </c>
      <c r="E101" s="18">
        <f>+ธค!$J$5</f>
        <v>0</v>
      </c>
      <c r="F101" s="18">
        <f>+มค!$J$5</f>
        <v>0</v>
      </c>
      <c r="G101" s="18">
        <f>+กพ!$J$5</f>
        <v>0</v>
      </c>
      <c r="H101" s="18">
        <f>+มีค!$J$5</f>
        <v>0</v>
      </c>
      <c r="I101" s="18">
        <f>+เมย!$J$5</f>
        <v>0</v>
      </c>
      <c r="J101" s="18">
        <f>+พค!$J$5</f>
        <v>0</v>
      </c>
      <c r="K101" s="18">
        <f>+มิย!$J$5</f>
        <v>0</v>
      </c>
      <c r="L101" s="18">
        <f>+กค!$J$5</f>
        <v>0</v>
      </c>
      <c r="M101" s="18">
        <f>+สค!$J$5</f>
        <v>0</v>
      </c>
      <c r="N101" s="18">
        <f>+กย!$J$5</f>
        <v>0</v>
      </c>
      <c r="O101" s="17">
        <f t="shared" si="2"/>
        <v>2</v>
      </c>
      <c r="P101" s="17"/>
      <c r="Q101" s="54"/>
      <c r="R101" s="55"/>
      <c r="S101" s="56"/>
      <c r="T101" s="58"/>
    </row>
    <row r="102" spans="1:20" x14ac:dyDescent="0.2">
      <c r="A102" s="53"/>
      <c r="B102" s="36" t="s">
        <v>114</v>
      </c>
      <c r="C102" s="37">
        <f>+ตค!J8</f>
        <v>701</v>
      </c>
      <c r="D102" s="37">
        <f>+พย!J8</f>
        <v>705</v>
      </c>
      <c r="E102" s="37">
        <f>+ธค!J8</f>
        <v>591</v>
      </c>
      <c r="F102" s="37">
        <f>+มค!J8</f>
        <v>528</v>
      </c>
      <c r="G102" s="37">
        <f>+กพ!J8</f>
        <v>455</v>
      </c>
      <c r="H102" s="37">
        <f>+มีค!J8</f>
        <v>630</v>
      </c>
      <c r="I102" s="37">
        <f>+เมย!J8</f>
        <v>605</v>
      </c>
      <c r="J102" s="37">
        <f>+พค!J8</f>
        <v>574</v>
      </c>
      <c r="K102" s="37">
        <f>+มิย!J8</f>
        <v>500</v>
      </c>
      <c r="L102" s="37">
        <f>+กค!J8</f>
        <v>530</v>
      </c>
      <c r="M102" s="37">
        <f>+สค!J8</f>
        <v>604</v>
      </c>
      <c r="N102" s="37">
        <f>+กย!J8</f>
        <v>573</v>
      </c>
      <c r="O102" s="37">
        <f>SUM(C102:N102)</f>
        <v>6996</v>
      </c>
      <c r="P102" s="36"/>
      <c r="Q102" s="55">
        <v>3.09</v>
      </c>
      <c r="R102" s="82" t="s">
        <v>130</v>
      </c>
      <c r="S102" s="56"/>
      <c r="T102" s="58"/>
    </row>
    <row r="103" spans="1:20" x14ac:dyDescent="0.2">
      <c r="A103" s="133" t="s">
        <v>119</v>
      </c>
      <c r="B103" s="38" t="s">
        <v>105</v>
      </c>
      <c r="C103" s="39" t="str">
        <f>+ตค!$J$46</f>
        <v>72.58</v>
      </c>
      <c r="D103" s="39" t="str">
        <f>+พย!$J$46</f>
        <v>76.56</v>
      </c>
      <c r="E103" s="39" t="str">
        <f>+ธค!$J$46</f>
        <v>62.04</v>
      </c>
      <c r="F103" s="39" t="str">
        <f>+มค!$J$46</f>
        <v>56.13</v>
      </c>
      <c r="G103" s="39" t="str">
        <f>+กพ!$J$46</f>
        <v>51.61</v>
      </c>
      <c r="H103" s="39" t="str">
        <f>+มีค!$J$46</f>
        <v>66.88</v>
      </c>
      <c r="I103" s="39" t="str">
        <f>+เมย!$J$46</f>
        <v>67.22</v>
      </c>
      <c r="J103" s="39">
        <f>+พค!$J$46</f>
        <v>60.65</v>
      </c>
      <c r="K103" s="39" t="str">
        <f>+มิย!$J$46</f>
        <v>54.67</v>
      </c>
      <c r="L103" s="39" t="str">
        <f>+กค!$J$46</f>
        <v>56.77</v>
      </c>
      <c r="M103" s="39" t="str">
        <f>+สค!$J$46</f>
        <v>64.62</v>
      </c>
      <c r="N103" s="39" t="str">
        <f>+กย!$J$46</f>
        <v>63.11</v>
      </c>
      <c r="P103" s="78">
        <f>+(O102*100)/(30*$Q$13)</f>
        <v>63.715846994535518</v>
      </c>
      <c r="Q103" s="15"/>
      <c r="R103" s="13" t="s">
        <v>105</v>
      </c>
      <c r="S103" s="56"/>
      <c r="T103" s="58"/>
    </row>
    <row r="104" spans="1:20" ht="15" thickBot="1" x14ac:dyDescent="0.25">
      <c r="A104" s="133"/>
      <c r="B104" s="38" t="s">
        <v>106</v>
      </c>
      <c r="C104" s="39" t="str">
        <f>+ตค!$J$47</f>
        <v>6.30</v>
      </c>
      <c r="D104" s="39" t="str">
        <f>+พย!$J$47</f>
        <v>6.60</v>
      </c>
      <c r="E104" s="39" t="str">
        <f>+ธค!$J$47</f>
        <v>5.90</v>
      </c>
      <c r="F104" s="39" t="str">
        <f>+มค!$J$47</f>
        <v>5.67</v>
      </c>
      <c r="G104" s="39" t="str">
        <f>+กพ!$J$47</f>
        <v>5.90</v>
      </c>
      <c r="H104" s="39" t="str">
        <f>+มีค!$J$47</f>
        <v>6.47</v>
      </c>
      <c r="I104" s="39" t="str">
        <f>+เมย!$J$47</f>
        <v>5.93</v>
      </c>
      <c r="J104" s="39">
        <f>+พค!$J$47</f>
        <v>5.63</v>
      </c>
      <c r="K104" s="39" t="str">
        <f>+มิย!$J$47</f>
        <v>4.83</v>
      </c>
      <c r="L104" s="39" t="str">
        <f>+กค!$J$47</f>
        <v>5.47</v>
      </c>
      <c r="M104" s="39" t="str">
        <f>+สค!$J$47</f>
        <v>6.00</v>
      </c>
      <c r="N104" s="39" t="str">
        <f>+กย!$J$47</f>
        <v>6.10</v>
      </c>
      <c r="P104" s="78">
        <f>+O100/30</f>
        <v>72</v>
      </c>
      <c r="Q104" s="15"/>
      <c r="R104" s="14" t="s">
        <v>106</v>
      </c>
      <c r="S104" s="56"/>
      <c r="T104" s="58"/>
    </row>
    <row r="105" spans="1:20" x14ac:dyDescent="0.2">
      <c r="A105" s="65" t="s">
        <v>89</v>
      </c>
      <c r="B105" s="47" t="s">
        <v>98</v>
      </c>
      <c r="C105" s="92" t="str">
        <f>+ตค!$K$36</f>
        <v>0.6387</v>
      </c>
      <c r="D105" s="91" t="str">
        <f>+พย!$K$36</f>
        <v>0.6058</v>
      </c>
      <c r="E105" s="91" t="str">
        <f>+ธค!$K$36</f>
        <v>0.6723</v>
      </c>
      <c r="F105" s="47" t="str">
        <f>+มค!$K$36</f>
        <v>0.6455</v>
      </c>
      <c r="G105" s="47" t="str">
        <f>+กพ!$K$36</f>
        <v>0.7877</v>
      </c>
      <c r="H105" s="47" t="str">
        <f>+มีค!$K$36</f>
        <v>0.7179</v>
      </c>
      <c r="I105" s="47">
        <f>+เมย!$K$36</f>
        <v>0.67459999999999998</v>
      </c>
      <c r="J105" s="47" t="str">
        <f>+พค!$K$36</f>
        <v>0.6670</v>
      </c>
      <c r="K105" s="47" t="str">
        <f>+มิย!$K$36</f>
        <v>0.6490</v>
      </c>
      <c r="L105" s="47" t="str">
        <f>+กค!$K$36</f>
        <v>0.6016</v>
      </c>
      <c r="M105" s="48" t="str">
        <f>+สค!$K$36</f>
        <v>0.5670</v>
      </c>
      <c r="N105" s="47" t="str">
        <f>+กย!$K$36</f>
        <v>0.6114</v>
      </c>
      <c r="O105" s="49">
        <f t="shared" si="2"/>
        <v>0.67459999999999998</v>
      </c>
      <c r="P105" s="49"/>
      <c r="Q105" s="50">
        <f>+O106/O110</f>
        <v>0.65405125097732608</v>
      </c>
      <c r="R105" s="51" t="s">
        <v>98</v>
      </c>
      <c r="S105" s="52"/>
      <c r="T105" s="131">
        <v>0.6</v>
      </c>
    </row>
    <row r="106" spans="1:20" x14ac:dyDescent="0.2">
      <c r="A106" s="53"/>
      <c r="B106" s="5" t="s">
        <v>99</v>
      </c>
      <c r="C106" s="5">
        <f>+C110*C105</f>
        <v>162.22980000000001</v>
      </c>
      <c r="D106" s="5">
        <f t="shared" ref="D106:N106" si="33">+D110*D105</f>
        <v>150.8442</v>
      </c>
      <c r="E106" s="5">
        <f t="shared" si="33"/>
        <v>173.45340000000002</v>
      </c>
      <c r="F106" s="5">
        <f t="shared" si="33"/>
        <v>145.23749999999998</v>
      </c>
      <c r="G106" s="5">
        <f t="shared" si="33"/>
        <v>160.6908</v>
      </c>
      <c r="H106" s="5">
        <f t="shared" si="33"/>
        <v>169.42439999999999</v>
      </c>
      <c r="I106" s="5">
        <f t="shared" si="33"/>
        <v>132.89619999999999</v>
      </c>
      <c r="J106" s="5">
        <f t="shared" si="33"/>
        <v>143.405</v>
      </c>
      <c r="K106" s="5">
        <f t="shared" si="33"/>
        <v>69.442999999999998</v>
      </c>
      <c r="L106" s="5">
        <f t="shared" si="33"/>
        <v>126.9376</v>
      </c>
      <c r="M106" s="5">
        <f t="shared" si="33"/>
        <v>92.987999999999985</v>
      </c>
      <c r="N106" s="5">
        <f t="shared" si="33"/>
        <v>145.51320000000001</v>
      </c>
      <c r="O106" s="8">
        <f t="shared" si="2"/>
        <v>1673.0631000000001</v>
      </c>
      <c r="P106" s="8"/>
      <c r="Q106" s="54"/>
      <c r="R106" s="55"/>
      <c r="S106" s="56"/>
      <c r="T106" s="132"/>
    </row>
    <row r="107" spans="1:20" x14ac:dyDescent="0.2">
      <c r="A107" s="53"/>
      <c r="B107" s="5" t="s">
        <v>100</v>
      </c>
      <c r="C107" s="93" t="str">
        <f>+ตค!$K$37</f>
        <v>0.6353</v>
      </c>
      <c r="D107" s="94" t="str">
        <f>+พย!$K$37</f>
        <v>0.6029</v>
      </c>
      <c r="E107" s="94" t="str">
        <f>+ธค!$K$37</f>
        <v>0.6689</v>
      </c>
      <c r="F107" s="5" t="str">
        <f>+มค!$K$37</f>
        <v>0.6456</v>
      </c>
      <c r="G107" s="5" t="str">
        <f>+กพ!$K$37</f>
        <v>0.7857</v>
      </c>
      <c r="H107" s="5" t="str">
        <f>+มีค!$K$37</f>
        <v>0.7138</v>
      </c>
      <c r="I107" s="5">
        <f>+เมย!$K$37</f>
        <v>0.67349999999999999</v>
      </c>
      <c r="J107" s="5" t="str">
        <f>+พค!$K$37</f>
        <v>0.6622</v>
      </c>
      <c r="K107" s="5" t="str">
        <f>+มิย!$K$37</f>
        <v>0.6532</v>
      </c>
      <c r="L107" s="5" t="str">
        <f>+กค!$K$37</f>
        <v>0.6005</v>
      </c>
      <c r="M107" s="32" t="str">
        <f>+สค!$K$37</f>
        <v>0.5674</v>
      </c>
      <c r="N107" s="5" t="str">
        <f>+กย!$K$37</f>
        <v>0.6096</v>
      </c>
      <c r="O107" s="8">
        <f t="shared" si="2"/>
        <v>0.67349999999999999</v>
      </c>
      <c r="P107" s="8"/>
      <c r="Q107" s="57">
        <f>+O108/O110</f>
        <v>0.65201442533229081</v>
      </c>
      <c r="R107" s="9" t="s">
        <v>100</v>
      </c>
      <c r="S107" s="56"/>
      <c r="T107" s="132"/>
    </row>
    <row r="108" spans="1:20" x14ac:dyDescent="0.2">
      <c r="A108" s="53"/>
      <c r="B108" s="5" t="s">
        <v>101</v>
      </c>
      <c r="C108" s="5">
        <f>+C110*C107</f>
        <v>161.36619999999999</v>
      </c>
      <c r="D108" s="5">
        <f t="shared" ref="D108:N108" si="34">+D110*D107</f>
        <v>150.12209999999999</v>
      </c>
      <c r="E108" s="5">
        <f t="shared" si="34"/>
        <v>172.5762</v>
      </c>
      <c r="F108" s="5">
        <f t="shared" si="34"/>
        <v>145.26</v>
      </c>
      <c r="G108" s="5">
        <f t="shared" si="34"/>
        <v>160.28279999999998</v>
      </c>
      <c r="H108" s="5">
        <f t="shared" si="34"/>
        <v>168.45679999999999</v>
      </c>
      <c r="I108" s="5">
        <f t="shared" si="34"/>
        <v>132.67949999999999</v>
      </c>
      <c r="J108" s="5">
        <f t="shared" si="34"/>
        <v>142.37299999999999</v>
      </c>
      <c r="K108" s="5">
        <f t="shared" si="34"/>
        <v>69.892399999999995</v>
      </c>
      <c r="L108" s="5">
        <f t="shared" si="34"/>
        <v>126.7055</v>
      </c>
      <c r="M108" s="5">
        <f t="shared" si="34"/>
        <v>93.053600000000003</v>
      </c>
      <c r="N108" s="5">
        <f t="shared" si="34"/>
        <v>145.0848</v>
      </c>
      <c r="O108" s="8">
        <f t="shared" si="2"/>
        <v>1667.8528999999999</v>
      </c>
      <c r="P108" s="8"/>
      <c r="Q108" s="54"/>
      <c r="R108" s="55"/>
      <c r="S108" s="56"/>
      <c r="T108" s="58"/>
    </row>
    <row r="109" spans="1:20" x14ac:dyDescent="0.2">
      <c r="A109" s="53"/>
      <c r="B109" s="5" t="s">
        <v>102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">
        <f t="shared" si="2"/>
        <v>0</v>
      </c>
      <c r="P109" s="12"/>
      <c r="Q109" s="54"/>
      <c r="R109" s="55"/>
      <c r="S109" s="56"/>
      <c r="T109" s="58"/>
    </row>
    <row r="110" spans="1:20" x14ac:dyDescent="0.2">
      <c r="A110" s="53"/>
      <c r="B110" s="5" t="s">
        <v>103</v>
      </c>
      <c r="C110" s="11">
        <f>+ตค!$K$4</f>
        <v>254</v>
      </c>
      <c r="D110" s="11">
        <f>+พย!$K$4</f>
        <v>249</v>
      </c>
      <c r="E110" s="11">
        <f>+ธค!$K$4</f>
        <v>258</v>
      </c>
      <c r="F110" s="11">
        <f>+มค!$K$4</f>
        <v>225</v>
      </c>
      <c r="G110" s="11">
        <f>+กพ!$K$4</f>
        <v>204</v>
      </c>
      <c r="H110" s="11">
        <f>+มีค!$K$4</f>
        <v>236</v>
      </c>
      <c r="I110" s="11">
        <f>+เมย!$K$4</f>
        <v>197</v>
      </c>
      <c r="J110" s="11">
        <f>+พค!$K$4</f>
        <v>215</v>
      </c>
      <c r="K110" s="11">
        <f>+มิย!$K$4</f>
        <v>107</v>
      </c>
      <c r="L110" s="11">
        <f>+กค!$K$4</f>
        <v>211</v>
      </c>
      <c r="M110" s="11">
        <f>+สค!$K$4</f>
        <v>164</v>
      </c>
      <c r="N110" s="11">
        <f>+กย!$K$4</f>
        <v>238</v>
      </c>
      <c r="O110" s="12">
        <f t="shared" si="2"/>
        <v>2558</v>
      </c>
      <c r="P110" s="12"/>
      <c r="Q110" s="54"/>
      <c r="R110" s="55"/>
      <c r="S110" s="56"/>
      <c r="T110" s="58"/>
    </row>
    <row r="111" spans="1:20" x14ac:dyDescent="0.2">
      <c r="A111" s="53"/>
      <c r="B111" s="17" t="s">
        <v>104</v>
      </c>
      <c r="C111" s="18">
        <f>+ตค!$K$6</f>
        <v>0</v>
      </c>
      <c r="D111" s="18">
        <f>+พย!$K$5</f>
        <v>0</v>
      </c>
      <c r="E111" s="18">
        <f>+ธค!$K$5</f>
        <v>0</v>
      </c>
      <c r="F111" s="18">
        <f>+มค!$K$5</f>
        <v>0</v>
      </c>
      <c r="G111" s="18">
        <f>+กพ!$K$5</f>
        <v>0</v>
      </c>
      <c r="H111" s="18">
        <f>+มีค!$K$5</f>
        <v>0</v>
      </c>
      <c r="I111" s="18">
        <f>+เมย!$K$5</f>
        <v>0</v>
      </c>
      <c r="J111" s="18">
        <f>+พค!$K$5</f>
        <v>0</v>
      </c>
      <c r="K111" s="18">
        <f>+มิย!$K$5</f>
        <v>0</v>
      </c>
      <c r="L111" s="18">
        <f>+กค!$K$5</f>
        <v>1</v>
      </c>
      <c r="M111" s="18">
        <f>+สค!$K$5</f>
        <v>0</v>
      </c>
      <c r="N111" s="18">
        <f>+กย!$K$5</f>
        <v>0</v>
      </c>
      <c r="O111" s="17">
        <f t="shared" si="2"/>
        <v>1</v>
      </c>
      <c r="P111" s="17"/>
      <c r="Q111" s="54"/>
      <c r="R111" s="55"/>
      <c r="S111" s="56"/>
      <c r="T111" s="58"/>
    </row>
    <row r="112" spans="1:20" x14ac:dyDescent="0.2">
      <c r="A112" s="53"/>
      <c r="B112" s="36" t="s">
        <v>114</v>
      </c>
      <c r="C112" s="37">
        <f>+ตค!K8</f>
        <v>953</v>
      </c>
      <c r="D112" s="37">
        <f>+พย!K8</f>
        <v>869</v>
      </c>
      <c r="E112" s="37">
        <f>+ธค!K8</f>
        <v>869</v>
      </c>
      <c r="F112" s="37">
        <f>+มค!K8</f>
        <v>936</v>
      </c>
      <c r="G112" s="37">
        <f>+กพ!K8</f>
        <v>824</v>
      </c>
      <c r="H112" s="37">
        <f>+มีค!K8</f>
        <v>893</v>
      </c>
      <c r="I112" s="37">
        <f>+เมย!K8</f>
        <v>849</v>
      </c>
      <c r="J112" s="37">
        <f>+พค!K8</f>
        <v>801</v>
      </c>
      <c r="K112" s="37">
        <f>+มิย!K8</f>
        <v>525</v>
      </c>
      <c r="L112" s="37">
        <f>+กค!K8</f>
        <v>772</v>
      </c>
      <c r="M112" s="37">
        <f>+สค!K8</f>
        <v>621</v>
      </c>
      <c r="N112" s="37">
        <f>+กย!K8</f>
        <v>824</v>
      </c>
      <c r="O112" s="37">
        <f>SUM(C112:N112)</f>
        <v>9736</v>
      </c>
      <c r="P112" s="36"/>
      <c r="Q112" s="55">
        <v>3.7</v>
      </c>
      <c r="R112" s="82" t="s">
        <v>130</v>
      </c>
      <c r="S112" s="56"/>
      <c r="T112" s="58"/>
    </row>
    <row r="113" spans="1:20" x14ac:dyDescent="0.2">
      <c r="A113" s="133" t="s">
        <v>119</v>
      </c>
      <c r="B113" s="38" t="s">
        <v>105</v>
      </c>
      <c r="C113" s="39" t="str">
        <f>+ตค!$K$46</f>
        <v>98.60</v>
      </c>
      <c r="D113" s="39" t="str">
        <f>+พย!$K$46</f>
        <v>95.11</v>
      </c>
      <c r="E113" s="39" t="str">
        <f>+ธค!$K$46</f>
        <v>91.40</v>
      </c>
      <c r="F113" s="39" t="str">
        <f>+มค!$K$46</f>
        <v>98.71</v>
      </c>
      <c r="G113" s="39" t="str">
        <f>+กพ!$K$46</f>
        <v>93.91</v>
      </c>
      <c r="H113" s="39" t="str">
        <f>+มีค!$K$46</f>
        <v>94.52</v>
      </c>
      <c r="I113" s="39">
        <f>+เมย!$K$46</f>
        <v>92.56</v>
      </c>
      <c r="J113" s="39" t="str">
        <f>+พค!$K$46</f>
        <v>83.87</v>
      </c>
      <c r="K113" s="39" t="str">
        <f>+มิย!$K$46</f>
        <v>57.33</v>
      </c>
      <c r="L113" s="39" t="str">
        <f>+กค!$K$46</f>
        <v>79.78</v>
      </c>
      <c r="M113" s="39" t="str">
        <f>+สค!$K$46</f>
        <v>66.45</v>
      </c>
      <c r="N113" s="39" t="str">
        <f>+กย!$K$46</f>
        <v>91.00</v>
      </c>
      <c r="P113" s="78">
        <f>+(O112*100)/(30*$Q$13)</f>
        <v>88.670309653916206</v>
      </c>
      <c r="Q113" s="15"/>
      <c r="R113" s="13" t="s">
        <v>105</v>
      </c>
      <c r="S113" s="56"/>
      <c r="T113" s="58"/>
    </row>
    <row r="114" spans="1:20" ht="15" thickBot="1" x14ac:dyDescent="0.25">
      <c r="A114" s="133"/>
      <c r="B114" s="38" t="s">
        <v>106</v>
      </c>
      <c r="C114" s="39" t="str">
        <f>+ตค!$K$47</f>
        <v>8.07</v>
      </c>
      <c r="D114" s="39" t="str">
        <f>+พย!$K$47</f>
        <v>8.13</v>
      </c>
      <c r="E114" s="39" t="str">
        <f>+ธค!$K$47</f>
        <v>8.40</v>
      </c>
      <c r="F114" s="39" t="str">
        <f>+มค!$K$47</f>
        <v>7.23</v>
      </c>
      <c r="G114" s="39" t="str">
        <f>+กพ!$K$47</f>
        <v>6.73</v>
      </c>
      <c r="H114" s="39" t="str">
        <f>+มีค!$K$47</f>
        <v>7.67</v>
      </c>
      <c r="I114" s="39">
        <f>+เมย!$K$47</f>
        <v>6.37</v>
      </c>
      <c r="J114" s="39" t="str">
        <f>+พค!$K$47</f>
        <v>6.93</v>
      </c>
      <c r="K114" s="39" t="str">
        <f>+มิย!$K$47</f>
        <v>3.47</v>
      </c>
      <c r="L114" s="39" t="str">
        <f>+กค!$K$47</f>
        <v>6.70</v>
      </c>
      <c r="M114" s="39" t="str">
        <f>+สค!$K$47</f>
        <v>5.43</v>
      </c>
      <c r="N114" s="39" t="str">
        <f>+กย!$K$47</f>
        <v>7.87</v>
      </c>
      <c r="P114" s="78">
        <f>+O110/30</f>
        <v>85.266666666666666</v>
      </c>
      <c r="Q114" s="15"/>
      <c r="R114" s="14" t="s">
        <v>106</v>
      </c>
      <c r="S114" s="56"/>
      <c r="T114" s="58"/>
    </row>
    <row r="115" spans="1:20" x14ac:dyDescent="0.2">
      <c r="A115" s="65" t="s">
        <v>90</v>
      </c>
      <c r="B115" s="47" t="s">
        <v>98</v>
      </c>
      <c r="C115" s="48" t="str">
        <f>+ตค!$L$36</f>
        <v>0.5680</v>
      </c>
      <c r="D115" s="47" t="str">
        <f>+พย!$L$36</f>
        <v>0.6340</v>
      </c>
      <c r="E115" s="47" t="str">
        <f>+ธค!$L$36</f>
        <v>0.6821</v>
      </c>
      <c r="F115" s="47" t="str">
        <f>+มค!$L$36</f>
        <v>0.6810</v>
      </c>
      <c r="G115" s="48" t="str">
        <f>+กพ!$L$36</f>
        <v>0.5514</v>
      </c>
      <c r="H115" s="87" t="str">
        <f>+มีค!$L$36</f>
        <v>0.7059</v>
      </c>
      <c r="I115" s="87" t="str">
        <f>+เมย!$L$36</f>
        <v>0.6477</v>
      </c>
      <c r="J115" s="87" t="str">
        <f>+พค!$L$36</f>
        <v>0.6952</v>
      </c>
      <c r="K115" s="87" t="str">
        <f>+มิย!$L$36</f>
        <v>0.6235</v>
      </c>
      <c r="L115" s="48" t="str">
        <f>+กค!$L$36</f>
        <v>0.5366</v>
      </c>
      <c r="M115" s="48" t="str">
        <f>+สค!$L$36</f>
        <v>0.5726</v>
      </c>
      <c r="N115" s="48" t="str">
        <f>+กย!$L$36</f>
        <v>0.5649</v>
      </c>
      <c r="O115" s="49">
        <f t="shared" si="2"/>
        <v>0</v>
      </c>
      <c r="P115" s="49"/>
      <c r="Q115" s="50">
        <f>+O116/O120</f>
        <v>0.620102629016553</v>
      </c>
      <c r="R115" s="51" t="s">
        <v>98</v>
      </c>
      <c r="S115" s="52"/>
      <c r="T115" s="131">
        <v>0.6</v>
      </c>
    </row>
    <row r="116" spans="1:20" x14ac:dyDescent="0.2">
      <c r="A116" s="53"/>
      <c r="B116" s="5" t="s">
        <v>99</v>
      </c>
      <c r="C116" s="5">
        <f>+C120*C115</f>
        <v>97.695999999999998</v>
      </c>
      <c r="D116" s="5">
        <f t="shared" ref="D116:N116" si="35">+D120*D115</f>
        <v>111.584</v>
      </c>
      <c r="E116" s="5">
        <f t="shared" si="35"/>
        <v>127.5527</v>
      </c>
      <c r="F116" s="5">
        <f t="shared" si="35"/>
        <v>121.89900000000002</v>
      </c>
      <c r="G116" s="88">
        <f t="shared" si="35"/>
        <v>89.326800000000006</v>
      </c>
      <c r="H116" s="88">
        <f t="shared" si="35"/>
        <v>108.70859999999999</v>
      </c>
      <c r="I116" s="88">
        <f t="shared" si="35"/>
        <v>108.16590000000001</v>
      </c>
      <c r="J116" s="88">
        <f t="shared" si="35"/>
        <v>104.9752</v>
      </c>
      <c r="K116" s="88">
        <f t="shared" si="35"/>
        <v>96.642500000000013</v>
      </c>
      <c r="L116" s="88">
        <f t="shared" si="35"/>
        <v>105.71019999999999</v>
      </c>
      <c r="M116" s="88">
        <f t="shared" si="35"/>
        <v>108.2214</v>
      </c>
      <c r="N116" s="5">
        <f t="shared" si="35"/>
        <v>93.208499999999987</v>
      </c>
      <c r="O116" s="8">
        <f t="shared" si="2"/>
        <v>1273.6907999999999</v>
      </c>
      <c r="P116" s="8"/>
      <c r="Q116" s="54"/>
      <c r="R116" s="55"/>
      <c r="S116" s="56"/>
      <c r="T116" s="132"/>
    </row>
    <row r="117" spans="1:20" x14ac:dyDescent="0.2">
      <c r="A117" s="53"/>
      <c r="B117" s="5" t="s">
        <v>100</v>
      </c>
      <c r="C117" s="32" t="str">
        <f>+ตค!$L$37</f>
        <v>0.5653</v>
      </c>
      <c r="D117" s="5" t="str">
        <f>+พย!$L$37</f>
        <v>0.6287</v>
      </c>
      <c r="E117" s="5" t="str">
        <f>+ธค!$L$37</f>
        <v>0.6753</v>
      </c>
      <c r="F117" s="5" t="str">
        <f>+มค!$L$37</f>
        <v>0.6773</v>
      </c>
      <c r="G117" s="32" t="str">
        <f>+กพ!$L$37</f>
        <v>0.5493</v>
      </c>
      <c r="H117" s="88" t="str">
        <f>+มีค!$L$37</f>
        <v>0.7042</v>
      </c>
      <c r="I117" s="88" t="str">
        <f>+เมย!$L$37</f>
        <v>0.6449</v>
      </c>
      <c r="J117" s="88" t="str">
        <f>+พค!$L$37</f>
        <v>0.6927</v>
      </c>
      <c r="K117" s="88" t="str">
        <f>+มิย!$L$37</f>
        <v>0.6213</v>
      </c>
      <c r="L117" s="32" t="str">
        <f>+กค!$L$37</f>
        <v>0.5350</v>
      </c>
      <c r="M117" s="32" t="str">
        <f>+สค!$L$37</f>
        <v>0.5686</v>
      </c>
      <c r="N117" s="32" t="str">
        <f>+กย!$L$37</f>
        <v>0.5619</v>
      </c>
      <c r="O117" s="8">
        <f t="shared" si="2"/>
        <v>0</v>
      </c>
      <c r="P117" s="8"/>
      <c r="Q117" s="57">
        <f>+O118/O120</f>
        <v>0.61684780915287252</v>
      </c>
      <c r="R117" s="9" t="s">
        <v>100</v>
      </c>
      <c r="S117" s="56"/>
      <c r="T117" s="132"/>
    </row>
    <row r="118" spans="1:20" x14ac:dyDescent="0.2">
      <c r="A118" s="53"/>
      <c r="B118" s="5" t="s">
        <v>101</v>
      </c>
      <c r="C118" s="5">
        <f>+C120*C117</f>
        <v>97.2316</v>
      </c>
      <c r="D118" s="5">
        <f t="shared" ref="D118:N118" si="36">+D120*D117</f>
        <v>110.6512</v>
      </c>
      <c r="E118" s="5">
        <f t="shared" si="36"/>
        <v>126.28110000000001</v>
      </c>
      <c r="F118" s="5">
        <f t="shared" si="36"/>
        <v>121.2367</v>
      </c>
      <c r="G118" s="5">
        <f t="shared" si="36"/>
        <v>88.986599999999996</v>
      </c>
      <c r="H118" s="5">
        <f t="shared" si="36"/>
        <v>108.44680000000001</v>
      </c>
      <c r="I118" s="5">
        <f t="shared" si="36"/>
        <v>107.6983</v>
      </c>
      <c r="J118" s="5">
        <f t="shared" si="36"/>
        <v>104.5977</v>
      </c>
      <c r="K118" s="5">
        <f t="shared" si="36"/>
        <v>96.30149999999999</v>
      </c>
      <c r="L118" s="5">
        <f t="shared" si="36"/>
        <v>105.39500000000001</v>
      </c>
      <c r="M118" s="5">
        <f t="shared" si="36"/>
        <v>107.4654</v>
      </c>
      <c r="N118" s="5">
        <f t="shared" si="36"/>
        <v>92.713499999999996</v>
      </c>
      <c r="O118" s="8">
        <f t="shared" si="2"/>
        <v>1267.0054000000002</v>
      </c>
      <c r="P118" s="8"/>
      <c r="Q118" s="54"/>
      <c r="R118" s="55"/>
      <c r="S118" s="56"/>
      <c r="T118" s="58"/>
    </row>
    <row r="119" spans="1:20" x14ac:dyDescent="0.2">
      <c r="A119" s="53"/>
      <c r="B119" s="5" t="s">
        <v>102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>
        <f t="shared" si="2"/>
        <v>0</v>
      </c>
      <c r="P119" s="12"/>
      <c r="Q119" s="54"/>
      <c r="R119" s="55"/>
      <c r="S119" s="56"/>
      <c r="T119" s="58"/>
    </row>
    <row r="120" spans="1:20" x14ac:dyDescent="0.2">
      <c r="A120" s="53"/>
      <c r="B120" s="5" t="s">
        <v>103</v>
      </c>
      <c r="C120" s="11">
        <f>+ตค!$L$4</f>
        <v>172</v>
      </c>
      <c r="D120" s="11">
        <f>+พย!$L$4</f>
        <v>176</v>
      </c>
      <c r="E120" s="11">
        <f>+ธค!$L$4</f>
        <v>187</v>
      </c>
      <c r="F120" s="11">
        <f>+มค!$L$4</f>
        <v>179</v>
      </c>
      <c r="G120" s="11">
        <f>+กพ!$L$4</f>
        <v>162</v>
      </c>
      <c r="H120" s="11">
        <f>+มีค!$L$4</f>
        <v>154</v>
      </c>
      <c r="I120" s="11">
        <f>+เมย!$L$4</f>
        <v>167</v>
      </c>
      <c r="J120" s="11">
        <f>+พค!$L$4</f>
        <v>151</v>
      </c>
      <c r="K120" s="11">
        <f>+มิย!$L$4</f>
        <v>155</v>
      </c>
      <c r="L120" s="11">
        <f>+กค!$L$4</f>
        <v>197</v>
      </c>
      <c r="M120" s="11">
        <f>+สค!$L$4</f>
        <v>189</v>
      </c>
      <c r="N120" s="11">
        <f>+กย!$L$4</f>
        <v>165</v>
      </c>
      <c r="O120" s="12">
        <f t="shared" ref="O120:O173" si="37">SUM(C120:N120)</f>
        <v>2054</v>
      </c>
      <c r="P120" s="12"/>
      <c r="Q120" s="54"/>
      <c r="R120" s="55"/>
      <c r="S120" s="56"/>
      <c r="T120" s="58"/>
    </row>
    <row r="121" spans="1:20" x14ac:dyDescent="0.2">
      <c r="A121" s="53"/>
      <c r="B121" s="17" t="s">
        <v>104</v>
      </c>
      <c r="C121" s="18">
        <f>+ตค!$L$6</f>
        <v>0</v>
      </c>
      <c r="D121" s="18">
        <f>+พย!$L$5</f>
        <v>0</v>
      </c>
      <c r="E121" s="18">
        <f>+ธค!$L$5</f>
        <v>0</v>
      </c>
      <c r="F121" s="18">
        <f>+มค!$L$5</f>
        <v>0</v>
      </c>
      <c r="G121" s="18">
        <f>+กพ!$L$5</f>
        <v>0</v>
      </c>
      <c r="H121" s="18">
        <f>+มีค!$L$5</f>
        <v>0</v>
      </c>
      <c r="I121" s="18">
        <f>+เมย!$L$5</f>
        <v>0</v>
      </c>
      <c r="J121" s="18">
        <f>+พค!$L$5</f>
        <v>0</v>
      </c>
      <c r="K121" s="18">
        <f>+มิย!$L$5</f>
        <v>0</v>
      </c>
      <c r="L121" s="18">
        <f>+กค!$L$5</f>
        <v>1</v>
      </c>
      <c r="M121" s="18">
        <f>+สค!$L$5</f>
        <v>0</v>
      </c>
      <c r="N121" s="18">
        <f>+กย!$L$5</f>
        <v>0</v>
      </c>
      <c r="O121" s="17">
        <f t="shared" si="37"/>
        <v>1</v>
      </c>
      <c r="P121" s="17"/>
      <c r="Q121" s="54"/>
      <c r="R121" s="55"/>
      <c r="S121" s="56"/>
      <c r="T121" s="58"/>
    </row>
    <row r="122" spans="1:20" x14ac:dyDescent="0.2">
      <c r="A122" s="53"/>
      <c r="B122" s="36" t="s">
        <v>114</v>
      </c>
      <c r="C122" s="37">
        <f>+ตค!L8</f>
        <v>500</v>
      </c>
      <c r="D122" s="37">
        <f>+พย!L8</f>
        <v>508</v>
      </c>
      <c r="E122" s="37">
        <f>+ธค!L8</f>
        <v>557</v>
      </c>
      <c r="F122" s="37">
        <f>+มค!L8</f>
        <v>566</v>
      </c>
      <c r="G122" s="37">
        <f>+กพ!L8</f>
        <v>543</v>
      </c>
      <c r="H122" s="37">
        <f>+มีค!L8</f>
        <v>529</v>
      </c>
      <c r="I122" s="37">
        <f>+เมย!L8</f>
        <v>532</v>
      </c>
      <c r="J122" s="37">
        <f>+พค!L8</f>
        <v>425</v>
      </c>
      <c r="K122" s="37">
        <f>+มิย!L8</f>
        <v>488</v>
      </c>
      <c r="L122" s="37">
        <f>+กค!L8</f>
        <v>621</v>
      </c>
      <c r="M122" s="37">
        <f>+สค!L8</f>
        <v>642</v>
      </c>
      <c r="N122" s="37">
        <f>+กย!L8</f>
        <v>543</v>
      </c>
      <c r="O122" s="37">
        <f>SUM(C122:N122)</f>
        <v>6454</v>
      </c>
      <c r="P122" s="36"/>
      <c r="Q122" s="55">
        <v>3.42</v>
      </c>
      <c r="R122" s="82" t="s">
        <v>130</v>
      </c>
      <c r="S122" s="56"/>
      <c r="T122" s="58"/>
    </row>
    <row r="123" spans="1:20" x14ac:dyDescent="0.2">
      <c r="A123" s="133" t="s">
        <v>335</v>
      </c>
      <c r="B123" s="38" t="s">
        <v>105</v>
      </c>
      <c r="C123" s="39" t="str">
        <f>+ตค!$L$46</f>
        <v>45.26</v>
      </c>
      <c r="D123" s="39" t="str">
        <f>+พย!$L$46</f>
        <v>49.02</v>
      </c>
      <c r="E123" s="39" t="str">
        <f>+ธค!$L$46</f>
        <v>52.28</v>
      </c>
      <c r="F123" s="39" t="str">
        <f>+มค!$L$46</f>
        <v>53.23</v>
      </c>
      <c r="G123" s="39" t="str">
        <f>+กพ!$L$46</f>
        <v>54.56</v>
      </c>
      <c r="H123" s="39" t="str">
        <f>+มีค!$L$46</f>
        <v>50.19</v>
      </c>
      <c r="I123" s="39" t="str">
        <f>+เมย!$L$46</f>
        <v>51.96</v>
      </c>
      <c r="J123" s="39" t="str">
        <f>+พค!$L$46</f>
        <v>40.13</v>
      </c>
      <c r="K123" s="39" t="str">
        <f>+มิย!$L$46</f>
        <v>45.78</v>
      </c>
      <c r="L123" s="39" t="str">
        <f>+กค!$L$46</f>
        <v>58.35</v>
      </c>
      <c r="M123" s="39" t="str">
        <f>+สค!$L$46</f>
        <v>60.91</v>
      </c>
      <c r="N123" s="39" t="str">
        <f>+กย!$L$46</f>
        <v>52.35</v>
      </c>
      <c r="P123" s="78">
        <f>+(O122*100)/(34*$Q$13)</f>
        <v>51.864352298296367</v>
      </c>
      <c r="Q123" s="15"/>
      <c r="R123" s="13" t="s">
        <v>105</v>
      </c>
      <c r="S123" s="56"/>
      <c r="T123" s="58"/>
    </row>
    <row r="124" spans="1:20" x14ac:dyDescent="0.2">
      <c r="A124" s="133"/>
      <c r="B124" s="38" t="s">
        <v>106</v>
      </c>
      <c r="C124" s="39" t="str">
        <f>+ตค!$L$47</f>
        <v>4.82</v>
      </c>
      <c r="D124" s="39" t="str">
        <f>+พย!$L$47</f>
        <v>5.09</v>
      </c>
      <c r="E124" s="39" t="str">
        <f>+ธค!$L$47</f>
        <v>5.44</v>
      </c>
      <c r="F124" s="39" t="str">
        <f>+มค!$L$47</f>
        <v>5.21</v>
      </c>
      <c r="G124" s="39" t="str">
        <f>+กพ!$L$47</f>
        <v>4.71</v>
      </c>
      <c r="H124" s="39" t="str">
        <f>+มีค!$L$47</f>
        <v>4.53</v>
      </c>
      <c r="I124" s="39" t="str">
        <f>+เมย!$L$47</f>
        <v>4.88</v>
      </c>
      <c r="J124" s="39" t="str">
        <f>+พค!$L$47</f>
        <v>4.41</v>
      </c>
      <c r="K124" s="39" t="str">
        <f>+มิย!$L$47</f>
        <v>4.29</v>
      </c>
      <c r="L124" s="39" t="str">
        <f>+กค!$L$47</f>
        <v>5.74</v>
      </c>
      <c r="M124" s="39" t="str">
        <f>+สค!$L$47</f>
        <v>5.56</v>
      </c>
      <c r="N124" s="39" t="str">
        <f>+กย!$L$47</f>
        <v>4.76</v>
      </c>
      <c r="P124" s="78">
        <f>+O120/34</f>
        <v>60.411764705882355</v>
      </c>
      <c r="Q124" s="15"/>
      <c r="R124" s="14" t="s">
        <v>106</v>
      </c>
      <c r="S124" s="56"/>
      <c r="T124" s="58"/>
    </row>
    <row r="125" spans="1:20" x14ac:dyDescent="0.2">
      <c r="A125" s="134" t="s">
        <v>120</v>
      </c>
      <c r="B125" s="40" t="s">
        <v>105</v>
      </c>
      <c r="C125" s="41">
        <f>+(C122*100)/(60*31)</f>
        <v>26.881720430107528</v>
      </c>
      <c r="D125" s="41">
        <f>+(D122*100)/(60*30)</f>
        <v>28.222222222222221</v>
      </c>
      <c r="E125" s="41">
        <f t="shared" ref="E125:N125" si="38">+(E122*100)/(60*31)</f>
        <v>29.946236559139784</v>
      </c>
      <c r="F125" s="41">
        <f t="shared" si="38"/>
        <v>30.43010752688172</v>
      </c>
      <c r="G125" s="41">
        <f>+(G122*100)/(60*28)</f>
        <v>32.321428571428569</v>
      </c>
      <c r="H125" s="41">
        <f t="shared" si="38"/>
        <v>28.440860215053764</v>
      </c>
      <c r="I125" s="41">
        <f>+(I122*100)/(60*30)</f>
        <v>29.555555555555557</v>
      </c>
      <c r="J125" s="41">
        <f t="shared" si="38"/>
        <v>22.849462365591396</v>
      </c>
      <c r="K125" s="41">
        <f>+(K122*100)/(60*30)</f>
        <v>27.111111111111111</v>
      </c>
      <c r="L125" s="41">
        <f t="shared" si="38"/>
        <v>33.387096774193552</v>
      </c>
      <c r="M125" s="41">
        <f t="shared" si="38"/>
        <v>34.516129032258064</v>
      </c>
      <c r="N125" s="41">
        <f t="shared" si="38"/>
        <v>29.193548387096776</v>
      </c>
      <c r="P125" s="42">
        <f>+(O122*100)/(60*$Q$13)</f>
        <v>29.389799635701277</v>
      </c>
      <c r="Q125" s="24"/>
      <c r="R125" s="106"/>
      <c r="S125" s="56"/>
      <c r="T125" s="58"/>
    </row>
    <row r="126" spans="1:20" ht="15" thickBot="1" x14ac:dyDescent="0.25">
      <c r="A126" s="135"/>
      <c r="B126" s="59" t="s">
        <v>106</v>
      </c>
      <c r="C126" s="60">
        <f>+C120/60</f>
        <v>2.8666666666666667</v>
      </c>
      <c r="D126" s="60">
        <f t="shared" ref="D126:N126" si="39">+D120/60</f>
        <v>2.9333333333333331</v>
      </c>
      <c r="E126" s="60">
        <f t="shared" si="39"/>
        <v>3.1166666666666667</v>
      </c>
      <c r="F126" s="60">
        <f t="shared" si="39"/>
        <v>2.9833333333333334</v>
      </c>
      <c r="G126" s="60">
        <f t="shared" si="39"/>
        <v>2.7</v>
      </c>
      <c r="H126" s="60">
        <f t="shared" si="39"/>
        <v>2.5666666666666669</v>
      </c>
      <c r="I126" s="60">
        <f t="shared" si="39"/>
        <v>2.7833333333333332</v>
      </c>
      <c r="J126" s="60">
        <f t="shared" si="39"/>
        <v>2.5166666666666666</v>
      </c>
      <c r="K126" s="60">
        <f t="shared" si="39"/>
        <v>2.5833333333333335</v>
      </c>
      <c r="L126" s="60">
        <f t="shared" si="39"/>
        <v>3.2833333333333332</v>
      </c>
      <c r="M126" s="60">
        <f t="shared" si="39"/>
        <v>3.15</v>
      </c>
      <c r="N126" s="60">
        <f t="shared" si="39"/>
        <v>2.75</v>
      </c>
      <c r="P126" s="42">
        <f>+O120/60</f>
        <v>34.233333333333334</v>
      </c>
      <c r="Q126" s="24"/>
      <c r="R126" s="106"/>
      <c r="S126" s="56"/>
      <c r="T126" s="58"/>
    </row>
    <row r="127" spans="1:20" x14ac:dyDescent="0.2">
      <c r="A127" s="65" t="s">
        <v>91</v>
      </c>
      <c r="B127" s="47" t="s">
        <v>98</v>
      </c>
      <c r="C127" s="47" t="str">
        <f>+ตค!$M$36</f>
        <v>0.6151</v>
      </c>
      <c r="D127" s="87">
        <f>+พย!$M$36</f>
        <v>0.60819999999999996</v>
      </c>
      <c r="E127" s="87" t="str">
        <f>+ธค!$M$36</f>
        <v>0.6667</v>
      </c>
      <c r="F127" s="87" t="str">
        <f>+มค!$M$36</f>
        <v>0.7031</v>
      </c>
      <c r="G127" s="87" t="str">
        <f>+กพ!$M$36</f>
        <v>0.6830</v>
      </c>
      <c r="H127" s="87" t="str">
        <f>+มีค!$M$36</f>
        <v>0.7133</v>
      </c>
      <c r="I127" s="48" t="str">
        <f>+เมย!$M$36</f>
        <v>0.5811</v>
      </c>
      <c r="J127" s="68" t="str">
        <f>+พค!$M$36</f>
        <v>0.6986</v>
      </c>
      <c r="K127" s="47">
        <f>+มิย!$M$36</f>
        <v>0.63919999999999999</v>
      </c>
      <c r="L127" s="47" t="str">
        <f>+กค!$M$36</f>
        <v>0.6691</v>
      </c>
      <c r="M127" s="47" t="str">
        <f>+สค!$M$36</f>
        <v>0.7911</v>
      </c>
      <c r="N127" s="47" t="str">
        <f>+กย!$M$36</f>
        <v>0.8671</v>
      </c>
      <c r="O127" s="49">
        <f t="shared" si="37"/>
        <v>1.2473999999999998</v>
      </c>
      <c r="P127" s="49"/>
      <c r="Q127" s="50">
        <f>+O128/O132</f>
        <v>0.68968541738829237</v>
      </c>
      <c r="R127" s="51" t="s">
        <v>98</v>
      </c>
      <c r="S127" s="52"/>
      <c r="T127" s="131">
        <v>0.6</v>
      </c>
    </row>
    <row r="128" spans="1:20" x14ac:dyDescent="0.2">
      <c r="A128" s="53"/>
      <c r="B128" s="5" t="s">
        <v>99</v>
      </c>
      <c r="C128" s="5">
        <f>+C132*C127</f>
        <v>166.69209999999998</v>
      </c>
      <c r="D128" s="88">
        <f t="shared" ref="D128:N128" si="40">+D132*D127</f>
        <v>142.31879999999998</v>
      </c>
      <c r="E128" s="88">
        <f t="shared" si="40"/>
        <v>171.34189999999998</v>
      </c>
      <c r="F128" s="88">
        <f t="shared" si="40"/>
        <v>152.5727</v>
      </c>
      <c r="G128" s="88">
        <f t="shared" si="40"/>
        <v>155.72400000000002</v>
      </c>
      <c r="H128" s="88">
        <f t="shared" si="40"/>
        <v>161.91910000000001</v>
      </c>
      <c r="I128" s="5">
        <f t="shared" si="40"/>
        <v>115.05779999999999</v>
      </c>
      <c r="J128" s="5">
        <f t="shared" si="40"/>
        <v>150.19900000000001</v>
      </c>
      <c r="K128" s="5">
        <f t="shared" si="40"/>
        <v>143.1808</v>
      </c>
      <c r="L128" s="5">
        <f t="shared" si="40"/>
        <v>178.6497</v>
      </c>
      <c r="M128" s="5">
        <f t="shared" si="40"/>
        <v>234.95670000000001</v>
      </c>
      <c r="N128" s="5">
        <f t="shared" si="40"/>
        <v>218.50919999999999</v>
      </c>
      <c r="O128" s="8">
        <f t="shared" si="37"/>
        <v>1991.1218000000001</v>
      </c>
      <c r="P128" s="8"/>
      <c r="Q128" s="54"/>
      <c r="R128" s="55"/>
      <c r="S128" s="56"/>
      <c r="T128" s="132"/>
    </row>
    <row r="129" spans="1:20" x14ac:dyDescent="0.2">
      <c r="A129" s="53"/>
      <c r="B129" s="5" t="s">
        <v>100</v>
      </c>
      <c r="C129" s="5" t="str">
        <f>+ตค!$M$37</f>
        <v>0.6125</v>
      </c>
      <c r="D129" s="88">
        <f>+พย!$M$37</f>
        <v>0.60570000000000002</v>
      </c>
      <c r="E129" s="88" t="str">
        <f>+ธค!$M$37</f>
        <v>0.6642</v>
      </c>
      <c r="F129" s="88" t="str">
        <f>+มค!$M$37</f>
        <v>0.7043</v>
      </c>
      <c r="G129" s="88" t="str">
        <f>+กพ!$M$37</f>
        <v>0.6795</v>
      </c>
      <c r="H129" s="88" t="str">
        <f>+มีค!$M$37</f>
        <v>0.7095</v>
      </c>
      <c r="I129" s="32" t="str">
        <f>+เมย!$M$37</f>
        <v>0.5838</v>
      </c>
      <c r="J129" s="25" t="str">
        <f>+พค!$M$37</f>
        <v>0.6968</v>
      </c>
      <c r="K129" s="5">
        <f>+มิย!$M$37</f>
        <v>0.63759999999999994</v>
      </c>
      <c r="L129" s="5" t="str">
        <f>+กค!$M$37</f>
        <v>0.6650</v>
      </c>
      <c r="M129" s="5" t="str">
        <f>+สค!$M$37</f>
        <v>0.7881</v>
      </c>
      <c r="N129" s="5" t="str">
        <f>+กย!$M$37</f>
        <v>0.8659</v>
      </c>
      <c r="O129" s="8">
        <f t="shared" si="37"/>
        <v>1.2433000000000001</v>
      </c>
      <c r="P129" s="8"/>
      <c r="Q129" s="57">
        <f>+O130/O132</f>
        <v>0.68766560443366809</v>
      </c>
      <c r="R129" s="9" t="s">
        <v>100</v>
      </c>
      <c r="S129" s="56"/>
      <c r="T129" s="132"/>
    </row>
    <row r="130" spans="1:20" x14ac:dyDescent="0.2">
      <c r="A130" s="53"/>
      <c r="B130" s="5" t="s">
        <v>101</v>
      </c>
      <c r="C130" s="5">
        <f>+C132*C129</f>
        <v>165.98750000000001</v>
      </c>
      <c r="D130" s="5">
        <f t="shared" ref="D130:N130" si="41">+D132*D129</f>
        <v>141.7338</v>
      </c>
      <c r="E130" s="5">
        <f t="shared" si="41"/>
        <v>170.6994</v>
      </c>
      <c r="F130" s="5">
        <f t="shared" si="41"/>
        <v>152.8331</v>
      </c>
      <c r="G130" s="5">
        <f t="shared" si="41"/>
        <v>154.92599999999999</v>
      </c>
      <c r="H130" s="5">
        <f t="shared" si="41"/>
        <v>161.0565</v>
      </c>
      <c r="I130" s="5">
        <f t="shared" si="41"/>
        <v>115.5924</v>
      </c>
      <c r="J130" s="5">
        <f t="shared" si="41"/>
        <v>149.81199999999998</v>
      </c>
      <c r="K130" s="5">
        <f t="shared" si="41"/>
        <v>142.82239999999999</v>
      </c>
      <c r="L130" s="5">
        <f t="shared" si="41"/>
        <v>177.55500000000001</v>
      </c>
      <c r="M130" s="5">
        <f t="shared" si="41"/>
        <v>234.06569999999999</v>
      </c>
      <c r="N130" s="5">
        <f t="shared" si="41"/>
        <v>218.20679999999999</v>
      </c>
      <c r="O130" s="8">
        <f t="shared" si="37"/>
        <v>1985.2905999999998</v>
      </c>
      <c r="P130" s="8"/>
      <c r="Q130" s="54"/>
      <c r="R130" s="55"/>
      <c r="S130" s="56"/>
      <c r="T130" s="58"/>
    </row>
    <row r="131" spans="1:20" x14ac:dyDescent="0.2">
      <c r="A131" s="53"/>
      <c r="B131" s="5" t="s">
        <v>102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>
        <f t="shared" si="37"/>
        <v>0</v>
      </c>
      <c r="P131" s="12"/>
      <c r="Q131" s="54"/>
      <c r="R131" s="55"/>
      <c r="S131" s="56"/>
      <c r="T131" s="58"/>
    </row>
    <row r="132" spans="1:20" x14ac:dyDescent="0.2">
      <c r="A132" s="53"/>
      <c r="B132" s="5" t="s">
        <v>103</v>
      </c>
      <c r="C132" s="11">
        <f>+ตค!$M$4</f>
        <v>271</v>
      </c>
      <c r="D132" s="11">
        <f>+พย!$M$4</f>
        <v>234</v>
      </c>
      <c r="E132" s="11">
        <f>+ธค!$M$4</f>
        <v>257</v>
      </c>
      <c r="F132" s="11">
        <f>+มค!$M$4</f>
        <v>217</v>
      </c>
      <c r="G132" s="11">
        <f>+กพ!$M$4</f>
        <v>228</v>
      </c>
      <c r="H132" s="11">
        <f>+มีค!$M$4</f>
        <v>227</v>
      </c>
      <c r="I132" s="11">
        <f>+เมย!$M$4</f>
        <v>198</v>
      </c>
      <c r="J132" s="11">
        <f>+พค!$M$4</f>
        <v>215</v>
      </c>
      <c r="K132" s="11">
        <f>+มิย!$M$4</f>
        <v>224</v>
      </c>
      <c r="L132" s="11">
        <f>+กค!$M$4</f>
        <v>267</v>
      </c>
      <c r="M132" s="11">
        <f>+สค!$M$4</f>
        <v>297</v>
      </c>
      <c r="N132" s="11">
        <f>+กย!$M$4</f>
        <v>252</v>
      </c>
      <c r="O132" s="12">
        <f t="shared" si="37"/>
        <v>2887</v>
      </c>
      <c r="P132" s="12"/>
      <c r="Q132" s="54"/>
      <c r="R132" s="55"/>
      <c r="S132" s="56"/>
      <c r="T132" s="58"/>
    </row>
    <row r="133" spans="1:20" x14ac:dyDescent="0.2">
      <c r="A133" s="53"/>
      <c r="B133" s="17" t="s">
        <v>104</v>
      </c>
      <c r="C133" s="18">
        <f>+ตค!$M$6</f>
        <v>0</v>
      </c>
      <c r="D133" s="18">
        <f>+พย!$M$5</f>
        <v>0</v>
      </c>
      <c r="E133" s="18">
        <f>+ธค!$M$5</f>
        <v>0</v>
      </c>
      <c r="F133" s="18">
        <f>+มค!$M$5</f>
        <v>0</v>
      </c>
      <c r="G133" s="18">
        <f>+กพ!$M$5</f>
        <v>0</v>
      </c>
      <c r="H133" s="18">
        <f>+มีค!$M$5</f>
        <v>0</v>
      </c>
      <c r="I133" s="18">
        <f>+เมย!$M$5</f>
        <v>0</v>
      </c>
      <c r="J133" s="18">
        <f>+พค!$M$5</f>
        <v>0</v>
      </c>
      <c r="K133" s="18">
        <f>+มิย!$M$5</f>
        <v>0</v>
      </c>
      <c r="L133" s="18">
        <f>+กค!$M$5</f>
        <v>0</v>
      </c>
      <c r="M133" s="18">
        <f>+สค!$M$5</f>
        <v>0</v>
      </c>
      <c r="N133" s="18">
        <f>+กย!$M$5</f>
        <v>0</v>
      </c>
      <c r="O133" s="17">
        <f t="shared" si="37"/>
        <v>0</v>
      </c>
      <c r="P133" s="17"/>
      <c r="Q133" s="54"/>
      <c r="R133" s="55"/>
      <c r="S133" s="56"/>
      <c r="T133" s="58"/>
    </row>
    <row r="134" spans="1:20" x14ac:dyDescent="0.2">
      <c r="A134" s="53"/>
      <c r="B134" s="36" t="s">
        <v>114</v>
      </c>
      <c r="C134" s="37">
        <f>+ตค!M8</f>
        <v>980</v>
      </c>
      <c r="D134" s="37">
        <f>+พย!M8</f>
        <v>781</v>
      </c>
      <c r="E134" s="37">
        <f>+ธค!M8</f>
        <v>886</v>
      </c>
      <c r="F134" s="37">
        <f>+มค!M8</f>
        <v>848</v>
      </c>
      <c r="G134" s="37">
        <f>+กพ!M8</f>
        <v>916</v>
      </c>
      <c r="H134" s="37">
        <f>+มีค!M8</f>
        <v>864</v>
      </c>
      <c r="I134" s="37">
        <f>+เมย!M8</f>
        <v>944</v>
      </c>
      <c r="J134" s="37">
        <f>+พค!M8</f>
        <v>700</v>
      </c>
      <c r="K134" s="37">
        <f>+มิย!M8</f>
        <v>760</v>
      </c>
      <c r="L134" s="37">
        <f>+กค!M8</f>
        <v>821</v>
      </c>
      <c r="M134" s="37">
        <f>+สค!M8</f>
        <v>1207</v>
      </c>
      <c r="N134" s="37">
        <f>+กย!M8</f>
        <v>984</v>
      </c>
      <c r="O134" s="37">
        <f>SUM(C134:N134)</f>
        <v>10691</v>
      </c>
      <c r="P134" s="36"/>
      <c r="Q134" s="55">
        <v>3.33</v>
      </c>
      <c r="R134" s="82" t="s">
        <v>130</v>
      </c>
      <c r="S134" s="56"/>
      <c r="T134" s="58"/>
    </row>
    <row r="135" spans="1:20" x14ac:dyDescent="0.2">
      <c r="A135" s="133" t="s">
        <v>333</v>
      </c>
      <c r="B135" s="38" t="s">
        <v>105</v>
      </c>
      <c r="C135" s="39" t="str">
        <f>+ตค!$M$46</f>
        <v>68.46</v>
      </c>
      <c r="D135" s="39">
        <f>+พย!$M$46</f>
        <v>55.63</v>
      </c>
      <c r="E135" s="39" t="str">
        <f>+ธค!$M$46</f>
        <v>61.86</v>
      </c>
      <c r="F135" s="39" t="str">
        <f>+มค!$M$46</f>
        <v>59.21</v>
      </c>
      <c r="G135" s="39" t="str">
        <f>+กพ!$M$46</f>
        <v>67.59</v>
      </c>
      <c r="H135" s="39" t="str">
        <f>+มีค!$M$46</f>
        <v>60.50</v>
      </c>
      <c r="I135" s="39" t="str">
        <f>+เมย!$M$46</f>
        <v>69.26</v>
      </c>
      <c r="J135" s="39" t="str">
        <f>+พค!$M$46</f>
        <v>47.46</v>
      </c>
      <c r="K135" s="39">
        <f>+มิย!$M$46</f>
        <v>54.59</v>
      </c>
      <c r="L135" s="39" t="str">
        <f>+กค!$M$46</f>
        <v>57.28</v>
      </c>
      <c r="M135" s="39" t="str">
        <f>+สค!$M$46</f>
        <v>83.80</v>
      </c>
      <c r="N135" s="39" t="str">
        <f>+กย!$M$46</f>
        <v>71.78</v>
      </c>
      <c r="P135" s="78">
        <f>+(O134*100)/(45*$Q$13)</f>
        <v>64.911961141469334</v>
      </c>
      <c r="Q135" s="15"/>
      <c r="R135" s="13" t="s">
        <v>105</v>
      </c>
      <c r="S135" s="56"/>
      <c r="T135" s="58"/>
    </row>
    <row r="136" spans="1:20" x14ac:dyDescent="0.2">
      <c r="A136" s="133"/>
      <c r="B136" s="38" t="s">
        <v>106</v>
      </c>
      <c r="C136" s="39" t="str">
        <f>+ตค!$M$47</f>
        <v>5.82</v>
      </c>
      <c r="D136" s="39">
        <f>+พย!$M$47</f>
        <v>4.96</v>
      </c>
      <c r="E136" s="39" t="str">
        <f>+ธค!$M$47</f>
        <v>5.49</v>
      </c>
      <c r="F136" s="39" t="str">
        <f>+มค!$M$47</f>
        <v>4.62</v>
      </c>
      <c r="G136" s="39" t="str">
        <f>+กพ!$M$47</f>
        <v>4.82</v>
      </c>
      <c r="H136" s="39" t="str">
        <f>+มีค!$M$47</f>
        <v>4.87</v>
      </c>
      <c r="I136" s="39" t="str">
        <f>+เมย!$M$47</f>
        <v>4.33</v>
      </c>
      <c r="J136" s="39" t="str">
        <f>+พค!$M$47</f>
        <v>4.47</v>
      </c>
      <c r="K136" s="39">
        <f>+มิย!$M$47</f>
        <v>4.8</v>
      </c>
      <c r="L136" s="39" t="str">
        <f>+กค!$M$47</f>
        <v>5.76</v>
      </c>
      <c r="M136" s="39" t="str">
        <f>+สค!$M$47</f>
        <v>6.27</v>
      </c>
      <c r="N136" s="39" t="str">
        <f>+กย!$M$47</f>
        <v>5.47</v>
      </c>
      <c r="P136" s="78">
        <f>+O132/45</f>
        <v>64.155555555555551</v>
      </c>
      <c r="Q136" s="15"/>
      <c r="R136" s="14" t="s">
        <v>106</v>
      </c>
      <c r="S136" s="56"/>
      <c r="T136" s="58"/>
    </row>
    <row r="137" spans="1:20" x14ac:dyDescent="0.2">
      <c r="A137" s="134" t="s">
        <v>120</v>
      </c>
      <c r="B137" s="40" t="s">
        <v>105</v>
      </c>
      <c r="C137" s="41">
        <f>+(C134*100)/(60*31)</f>
        <v>52.688172043010752</v>
      </c>
      <c r="D137" s="41">
        <f>+(D134*100)/(60*31)</f>
        <v>41.98924731182796</v>
      </c>
      <c r="E137" s="41">
        <f>+(E134*100)/(60*31)</f>
        <v>47.634408602150536</v>
      </c>
      <c r="F137" s="41">
        <f t="shared" ref="F137" si="42">+(F134*100)/(60*31)</f>
        <v>45.591397849462368</v>
      </c>
      <c r="G137" s="41">
        <f>+(G134*100)/(60*28)</f>
        <v>54.523809523809526</v>
      </c>
      <c r="H137" s="41">
        <f>+(H134*100)/(60*31)</f>
        <v>46.451612903225808</v>
      </c>
      <c r="I137" s="41">
        <f>+(I134*100)/(60*30)</f>
        <v>52.444444444444443</v>
      </c>
      <c r="J137" s="41">
        <f>+(J134*100)/(60*31)</f>
        <v>37.634408602150536</v>
      </c>
      <c r="K137" s="41">
        <f>+(K134*100)/(60*30)</f>
        <v>42.222222222222221</v>
      </c>
      <c r="L137" s="41">
        <f>+(L134*100)/(60*31)</f>
        <v>44.13978494623656</v>
      </c>
      <c r="M137" s="41">
        <f>+(M134*100)/(60*31)</f>
        <v>64.892473118279568</v>
      </c>
      <c r="N137" s="41">
        <f t="shared" ref="N137" si="43">+(N134*100)/(60*28)</f>
        <v>58.571428571428569</v>
      </c>
      <c r="P137" s="42">
        <f>+(O134*100)/(60*$Q$13)</f>
        <v>48.683970856102</v>
      </c>
      <c r="Q137" s="70"/>
      <c r="R137" s="14"/>
      <c r="S137" s="56"/>
      <c r="T137" s="58"/>
    </row>
    <row r="138" spans="1:20" ht="15" thickBot="1" x14ac:dyDescent="0.25">
      <c r="A138" s="135"/>
      <c r="B138" s="59" t="s">
        <v>106</v>
      </c>
      <c r="C138" s="60">
        <f>+C132/60</f>
        <v>4.5166666666666666</v>
      </c>
      <c r="D138" s="60">
        <f>+D132/60</f>
        <v>3.9</v>
      </c>
      <c r="E138" s="60">
        <f>+E132/60</f>
        <v>4.2833333333333332</v>
      </c>
      <c r="F138" s="60">
        <f t="shared" ref="F138:G138" si="44">+F132/60</f>
        <v>3.6166666666666667</v>
      </c>
      <c r="G138" s="60">
        <f t="shared" si="44"/>
        <v>3.8</v>
      </c>
      <c r="H138" s="60">
        <f t="shared" ref="H138:I138" si="45">+H132/60</f>
        <v>3.7833333333333332</v>
      </c>
      <c r="I138" s="60">
        <f t="shared" si="45"/>
        <v>3.3</v>
      </c>
      <c r="J138" s="60">
        <f t="shared" ref="J138:N138" si="46">+J132/60</f>
        <v>3.5833333333333335</v>
      </c>
      <c r="K138" s="60">
        <f t="shared" si="46"/>
        <v>3.7333333333333334</v>
      </c>
      <c r="L138" s="60">
        <f t="shared" si="46"/>
        <v>4.45</v>
      </c>
      <c r="M138" s="60">
        <f t="shared" si="46"/>
        <v>4.95</v>
      </c>
      <c r="N138" s="60">
        <f t="shared" si="46"/>
        <v>4.2</v>
      </c>
      <c r="P138" s="42">
        <f>+O132/60</f>
        <v>48.116666666666667</v>
      </c>
      <c r="Q138" s="72"/>
      <c r="R138" s="61"/>
      <c r="S138" s="62"/>
      <c r="T138" s="63"/>
    </row>
    <row r="139" spans="1:20" x14ac:dyDescent="0.2">
      <c r="A139" s="65" t="s">
        <v>92</v>
      </c>
      <c r="B139" s="47" t="s">
        <v>98</v>
      </c>
      <c r="C139" s="99" t="str">
        <f>+ตค!$N$36</f>
        <v>0.5369</v>
      </c>
      <c r="D139" s="99" t="str">
        <f>+พย!$N$36</f>
        <v>0.4273</v>
      </c>
      <c r="E139" s="48" t="str">
        <f>+ธค!$N$36</f>
        <v>0.4336</v>
      </c>
      <c r="F139" s="48" t="str">
        <f>+มค!$N$36</f>
        <v>0.3874</v>
      </c>
      <c r="G139" s="48" t="str">
        <f>+กพ!$N$36</f>
        <v>0.3809</v>
      </c>
      <c r="H139" s="87" t="str">
        <f>+มีค!$N$36</f>
        <v>0.7307</v>
      </c>
      <c r="I139" s="87" t="str">
        <f>+เมย!$N$36</f>
        <v>0.8338</v>
      </c>
      <c r="J139" s="87" t="str">
        <f>+พค!$N$36</f>
        <v>0.7129</v>
      </c>
      <c r="K139" s="87" t="str">
        <f>+มิย!$N$36</f>
        <v>0.6561</v>
      </c>
      <c r="L139" s="48" t="str">
        <f>+กค!$N$36</f>
        <v>0.5536</v>
      </c>
      <c r="M139" s="48" t="str">
        <f>+สค!$N$36</f>
        <v>0.3681</v>
      </c>
      <c r="N139" s="48" t="str">
        <f>+กย!$N$36</f>
        <v>0.3738</v>
      </c>
      <c r="O139" s="49">
        <f t="shared" si="37"/>
        <v>0</v>
      </c>
      <c r="P139" s="49"/>
      <c r="Q139" s="50">
        <f>+O140/O144</f>
        <v>0.53813147632311986</v>
      </c>
      <c r="R139" s="51" t="s">
        <v>98</v>
      </c>
      <c r="S139" s="52"/>
      <c r="T139" s="131">
        <v>0.6</v>
      </c>
    </row>
    <row r="140" spans="1:20" x14ac:dyDescent="0.2">
      <c r="A140" s="53"/>
      <c r="B140" s="5" t="s">
        <v>99</v>
      </c>
      <c r="C140" s="5">
        <f>+C144*C139</f>
        <v>22.012900000000002</v>
      </c>
      <c r="D140" s="88">
        <f t="shared" ref="D140:N140" si="47">+D144*D139</f>
        <v>19.655799999999999</v>
      </c>
      <c r="E140" s="88">
        <f t="shared" si="47"/>
        <v>16.476800000000001</v>
      </c>
      <c r="F140" s="88">
        <f t="shared" si="47"/>
        <v>22.8566</v>
      </c>
      <c r="G140" s="88">
        <f t="shared" si="47"/>
        <v>14.093300000000001</v>
      </c>
      <c r="H140" s="88">
        <f t="shared" si="47"/>
        <v>54.071800000000003</v>
      </c>
      <c r="I140" s="88">
        <f t="shared" si="47"/>
        <v>44.191400000000002</v>
      </c>
      <c r="J140" s="88">
        <f t="shared" si="47"/>
        <v>44.912700000000001</v>
      </c>
      <c r="K140" s="88">
        <f t="shared" si="47"/>
        <v>50.5197</v>
      </c>
      <c r="L140" s="5">
        <f t="shared" si="47"/>
        <v>37.091200000000001</v>
      </c>
      <c r="M140" s="5">
        <f t="shared" si="47"/>
        <v>27.9756</v>
      </c>
      <c r="N140" s="5">
        <f t="shared" si="47"/>
        <v>32.520600000000002</v>
      </c>
      <c r="O140" s="8">
        <f>SUM(C140:N140)</f>
        <v>386.37840000000006</v>
      </c>
      <c r="P140" s="8"/>
      <c r="Q140" s="54"/>
      <c r="R140" s="55"/>
      <c r="S140" s="56"/>
      <c r="T140" s="132"/>
    </row>
    <row r="141" spans="1:20" x14ac:dyDescent="0.2">
      <c r="A141" s="53"/>
      <c r="B141" s="5" t="s">
        <v>100</v>
      </c>
      <c r="C141" s="100" t="str">
        <f>+ตค!$N$37</f>
        <v>0.5320</v>
      </c>
      <c r="D141" s="100" t="str">
        <f>+พย!$N$37</f>
        <v>0.4282</v>
      </c>
      <c r="E141" s="32" t="str">
        <f>+ธค!$N$37</f>
        <v>0.4317</v>
      </c>
      <c r="F141" s="32" t="str">
        <f>+มค!$N$37</f>
        <v>0.3929</v>
      </c>
      <c r="G141" s="32" t="str">
        <f>+กพ!$N$37</f>
        <v>0.3798</v>
      </c>
      <c r="H141" s="88" t="str">
        <f>+มีค!$N$37</f>
        <v>0.7208</v>
      </c>
      <c r="I141" s="88" t="str">
        <f>+เมย!$N$37</f>
        <v>0.8257</v>
      </c>
      <c r="J141" s="88" t="str">
        <f>+พค!$N$37</f>
        <v>0.7049</v>
      </c>
      <c r="K141" s="88" t="str">
        <f>+มิย!$N$37</f>
        <v>0.6497</v>
      </c>
      <c r="L141" s="32" t="str">
        <f>+กค!$N$37</f>
        <v>0.5468</v>
      </c>
      <c r="M141" s="32" t="str">
        <f>+สค!$N$37</f>
        <v>0.3675</v>
      </c>
      <c r="N141" s="32" t="str">
        <f>+กย!$N$37</f>
        <v>0.3750</v>
      </c>
      <c r="O141" s="8">
        <f t="shared" si="37"/>
        <v>0</v>
      </c>
      <c r="P141" s="8"/>
      <c r="Q141" s="57">
        <f>+O142/O144</f>
        <v>0.53464484679665747</v>
      </c>
      <c r="R141" s="9" t="s">
        <v>100</v>
      </c>
      <c r="S141" s="56"/>
      <c r="T141" s="132"/>
    </row>
    <row r="142" spans="1:20" x14ac:dyDescent="0.2">
      <c r="A142" s="53"/>
      <c r="B142" s="5" t="s">
        <v>101</v>
      </c>
      <c r="C142" s="5">
        <f>+C144*C141</f>
        <v>21.812000000000001</v>
      </c>
      <c r="D142" s="5">
        <f t="shared" ref="D142:N142" si="48">+D144*D141</f>
        <v>19.697200000000002</v>
      </c>
      <c r="E142" s="5">
        <f t="shared" si="48"/>
        <v>16.404599999999999</v>
      </c>
      <c r="F142" s="5">
        <f t="shared" si="48"/>
        <v>23.181100000000001</v>
      </c>
      <c r="G142" s="5">
        <f t="shared" si="48"/>
        <v>14.052600000000002</v>
      </c>
      <c r="H142" s="5">
        <f t="shared" si="48"/>
        <v>53.339199999999998</v>
      </c>
      <c r="I142" s="5">
        <f t="shared" si="48"/>
        <v>43.762099999999997</v>
      </c>
      <c r="J142" s="5">
        <f t="shared" si="48"/>
        <v>44.408699999999996</v>
      </c>
      <c r="K142" s="5">
        <f t="shared" si="48"/>
        <v>50.026900000000005</v>
      </c>
      <c r="L142" s="5">
        <f t="shared" si="48"/>
        <v>36.635599999999997</v>
      </c>
      <c r="M142" s="5">
        <f t="shared" si="48"/>
        <v>27.93</v>
      </c>
      <c r="N142" s="5">
        <f t="shared" si="48"/>
        <v>32.625</v>
      </c>
      <c r="O142" s="8">
        <f t="shared" si="37"/>
        <v>383.87500000000006</v>
      </c>
      <c r="P142" s="8"/>
      <c r="Q142" s="54"/>
      <c r="R142" s="55"/>
      <c r="S142" s="56"/>
      <c r="T142" s="58"/>
    </row>
    <row r="143" spans="1:20" x14ac:dyDescent="0.2">
      <c r="A143" s="53"/>
      <c r="B143" s="5" t="s">
        <v>102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>
        <f t="shared" si="37"/>
        <v>0</v>
      </c>
      <c r="P143" s="12"/>
      <c r="Q143" s="54"/>
      <c r="R143" s="55"/>
      <c r="S143" s="56"/>
      <c r="T143" s="58"/>
    </row>
    <row r="144" spans="1:20" x14ac:dyDescent="0.2">
      <c r="A144" s="53"/>
      <c r="B144" s="5" t="s">
        <v>103</v>
      </c>
      <c r="C144" s="11">
        <f>+ตค!$N$4</f>
        <v>41</v>
      </c>
      <c r="D144" s="11">
        <f>+พย!$N$4</f>
        <v>46</v>
      </c>
      <c r="E144" s="11">
        <f>+ธค!$N$4</f>
        <v>38</v>
      </c>
      <c r="F144" s="11">
        <f>+มค!$N$4</f>
        <v>59</v>
      </c>
      <c r="G144" s="11">
        <f>+กพ!$N$4</f>
        <v>37</v>
      </c>
      <c r="H144" s="11">
        <f>+มีค!$N$4</f>
        <v>74</v>
      </c>
      <c r="I144" s="11">
        <f>+เมย!$N$4</f>
        <v>53</v>
      </c>
      <c r="J144" s="11">
        <f>+พค!$N$4</f>
        <v>63</v>
      </c>
      <c r="K144" s="11">
        <f>+มิย!$N$4</f>
        <v>77</v>
      </c>
      <c r="L144" s="11">
        <f>+กค!$N$4</f>
        <v>67</v>
      </c>
      <c r="M144" s="11">
        <f>+สค!$N$4</f>
        <v>76</v>
      </c>
      <c r="N144" s="11">
        <f>+กย!$N$4</f>
        <v>87</v>
      </c>
      <c r="O144" s="12">
        <f t="shared" si="37"/>
        <v>718</v>
      </c>
      <c r="P144" s="12"/>
      <c r="Q144" s="54"/>
      <c r="R144" s="55"/>
      <c r="S144" s="56"/>
      <c r="T144" s="58"/>
    </row>
    <row r="145" spans="1:20" x14ac:dyDescent="0.2">
      <c r="A145" s="53"/>
      <c r="B145" s="17" t="s">
        <v>104</v>
      </c>
      <c r="C145" s="18">
        <f>+ตค!$N$6</f>
        <v>0</v>
      </c>
      <c r="D145" s="18">
        <f>+พย!$N$5</f>
        <v>1</v>
      </c>
      <c r="E145" s="18">
        <f>+ธค!$N$5</f>
        <v>0</v>
      </c>
      <c r="F145" s="18">
        <f>+มค!$N$5</f>
        <v>0</v>
      </c>
      <c r="G145" s="18">
        <f>+กพ!$N$5</f>
        <v>0</v>
      </c>
      <c r="H145" s="18">
        <f>+มีค!$N$5</f>
        <v>0</v>
      </c>
      <c r="I145" s="18">
        <f>+เมย!$N$5</f>
        <v>0</v>
      </c>
      <c r="J145" s="18">
        <f>+พค!$N$5</f>
        <v>0</v>
      </c>
      <c r="K145" s="18">
        <f>+มิย!$N$5</f>
        <v>0</v>
      </c>
      <c r="L145" s="18">
        <f>+กค!$N$5</f>
        <v>0</v>
      </c>
      <c r="M145" s="18">
        <f>+สค!$N$5</f>
        <v>0</v>
      </c>
      <c r="N145" s="18">
        <f>+กย!$N$5</f>
        <v>0</v>
      </c>
      <c r="O145" s="17">
        <f t="shared" si="37"/>
        <v>1</v>
      </c>
      <c r="P145" s="17"/>
      <c r="Q145" s="54"/>
      <c r="R145" s="55"/>
      <c r="S145" s="56"/>
      <c r="T145" s="58"/>
    </row>
    <row r="146" spans="1:20" x14ac:dyDescent="0.2">
      <c r="A146" s="53"/>
      <c r="B146" s="36" t="s">
        <v>114</v>
      </c>
      <c r="C146" s="37">
        <f>+ตค!N8</f>
        <v>88</v>
      </c>
      <c r="D146" s="37">
        <f>+พย!N8</f>
        <v>122</v>
      </c>
      <c r="E146" s="37">
        <f>+ธค!N8</f>
        <v>131</v>
      </c>
      <c r="F146" s="37">
        <f>+มค!N8</f>
        <v>321</v>
      </c>
      <c r="G146" s="37">
        <f>+กพ!N8</f>
        <v>77</v>
      </c>
      <c r="H146" s="37">
        <f>+มีค!N8</f>
        <v>200</v>
      </c>
      <c r="I146" s="37">
        <f>+เมย!N8</f>
        <v>141</v>
      </c>
      <c r="J146" s="37">
        <f>+พค!N8</f>
        <v>146</v>
      </c>
      <c r="K146" s="37">
        <f>+มิย!N8</f>
        <v>184</v>
      </c>
      <c r="L146" s="37">
        <f>+กค!N8</f>
        <v>157</v>
      </c>
      <c r="M146" s="37">
        <f>+สค!N8</f>
        <v>212</v>
      </c>
      <c r="N146" s="37">
        <f>+กย!N8</f>
        <v>298</v>
      </c>
      <c r="O146" s="37">
        <f>SUM(C146:N146)</f>
        <v>2077</v>
      </c>
      <c r="P146" s="36"/>
      <c r="Q146" s="55">
        <v>3.55</v>
      </c>
      <c r="R146" s="82" t="s">
        <v>130</v>
      </c>
      <c r="S146" s="56"/>
      <c r="T146" s="58"/>
    </row>
    <row r="147" spans="1:20" x14ac:dyDescent="0.2">
      <c r="A147" s="133" t="s">
        <v>122</v>
      </c>
      <c r="B147" s="38" t="s">
        <v>105</v>
      </c>
      <c r="C147" s="39" t="str">
        <f>+ตค!$N$46</f>
        <v>28.39</v>
      </c>
      <c r="D147" s="39" t="str">
        <f>+พย!$N$46</f>
        <v>43.57</v>
      </c>
      <c r="E147" s="39" t="str">
        <f>+ธค!$N$46</f>
        <v>42.26</v>
      </c>
      <c r="F147" s="39" t="str">
        <f>+มค!$N$46</f>
        <v>118.89</v>
      </c>
      <c r="G147" s="39" t="str">
        <f>+กพ!$N$46</f>
        <v>32.08</v>
      </c>
      <c r="H147" s="39" t="str">
        <f>+มีค!$N$46</f>
        <v>64.52</v>
      </c>
      <c r="I147" s="39" t="str">
        <f>+เมย!$N$46</f>
        <v>48.62</v>
      </c>
      <c r="J147" s="39" t="str">
        <f>+พค!$N$46</f>
        <v>47.10</v>
      </c>
      <c r="K147" s="39" t="str">
        <f>+มิย!$N$46</f>
        <v>61.33</v>
      </c>
      <c r="L147" s="39" t="str">
        <f>+กค!$N$46</f>
        <v>50.65</v>
      </c>
      <c r="M147" s="39" t="str">
        <f>+สค!$N$46</f>
        <v>66.13</v>
      </c>
      <c r="N147" s="39" t="str">
        <f>+กย!$N$46</f>
        <v>99.33</v>
      </c>
      <c r="P147" s="78">
        <f>+(O146*100)/(10*$Q$13)</f>
        <v>56.748633879781423</v>
      </c>
      <c r="Q147" s="15"/>
      <c r="R147" s="13" t="s">
        <v>105</v>
      </c>
      <c r="S147" s="56"/>
      <c r="T147" s="58"/>
    </row>
    <row r="148" spans="1:20" ht="15" thickBot="1" x14ac:dyDescent="0.25">
      <c r="A148" s="133"/>
      <c r="B148" s="38" t="s">
        <v>106</v>
      </c>
      <c r="C148" s="39" t="str">
        <f>+ตค!$N$47</f>
        <v>4.10</v>
      </c>
      <c r="D148" s="39" t="str">
        <f>+พย!$N$47</f>
        <v>4.60</v>
      </c>
      <c r="E148" s="39" t="str">
        <f>+ธค!$N$47</f>
        <v>3.80</v>
      </c>
      <c r="F148" s="39" t="str">
        <f>+มค!$N$47</f>
        <v>5.90</v>
      </c>
      <c r="G148" s="39" t="str">
        <f>+กพ!$N$47</f>
        <v>3.70</v>
      </c>
      <c r="H148" s="39" t="str">
        <f>+มีค!$N$47</f>
        <v>7.40</v>
      </c>
      <c r="I148" s="39" t="str">
        <f>+เมย!$N$47</f>
        <v>5.30</v>
      </c>
      <c r="J148" s="39" t="str">
        <f>+พค!$N$47</f>
        <v>6.30</v>
      </c>
      <c r="K148" s="39" t="str">
        <f>+มิย!$N$47</f>
        <v>7.70</v>
      </c>
      <c r="L148" s="39" t="str">
        <f>+กค!$N$47</f>
        <v>6.70</v>
      </c>
      <c r="M148" s="39" t="str">
        <f>+สค!$N$47</f>
        <v>7.50</v>
      </c>
      <c r="N148" s="39" t="str">
        <f>+กย!$N$47</f>
        <v>8.70</v>
      </c>
      <c r="P148" s="78">
        <f>+O144/10</f>
        <v>71.8</v>
      </c>
      <c r="Q148" s="15"/>
      <c r="R148" s="14" t="s">
        <v>106</v>
      </c>
      <c r="S148" s="56"/>
      <c r="T148" s="58"/>
    </row>
    <row r="149" spans="1:20" x14ac:dyDescent="0.2">
      <c r="A149" s="65" t="s">
        <v>93</v>
      </c>
      <c r="B149" s="47" t="s">
        <v>98</v>
      </c>
      <c r="C149" s="48" t="str">
        <f>+ตค!$O$36</f>
        <v>0.5851</v>
      </c>
      <c r="D149" s="48" t="str">
        <f>+พย!$O$36</f>
        <v>0.5054</v>
      </c>
      <c r="E149" s="48" t="str">
        <f>+ธค!$O$36</f>
        <v>0.5457</v>
      </c>
      <c r="F149" s="48" t="str">
        <f>+มค!$O$36</f>
        <v>0.5792</v>
      </c>
      <c r="G149" s="48" t="str">
        <f>+กพ!$O$36</f>
        <v>0.5848</v>
      </c>
      <c r="H149" s="48" t="str">
        <f>+มีค!$O$36</f>
        <v>0.5457</v>
      </c>
      <c r="I149" s="87" t="str">
        <f>+เมย!$O$36</f>
        <v>0.6454</v>
      </c>
      <c r="J149" s="87" t="str">
        <f>+พค!$O$36</f>
        <v>0.6178</v>
      </c>
      <c r="K149" s="87" t="str">
        <f>+มิย!$O$36</f>
        <v>0.6971</v>
      </c>
      <c r="L149" s="87" t="str">
        <f>+กค!$O$36</f>
        <v>0.6808</v>
      </c>
      <c r="M149" s="87" t="str">
        <f>+สค!$O$36</f>
        <v>0.7251</v>
      </c>
      <c r="N149" s="87" t="str">
        <f>+กย!$O$36</f>
        <v>0.6886</v>
      </c>
      <c r="O149" s="49">
        <f t="shared" si="37"/>
        <v>0</v>
      </c>
      <c r="P149" s="49"/>
      <c r="Q149" s="50">
        <f>+O150/O154</f>
        <v>0.61942289609779022</v>
      </c>
      <c r="R149" s="51" t="s">
        <v>98</v>
      </c>
      <c r="S149" s="52"/>
      <c r="T149" s="131">
        <v>0.6</v>
      </c>
    </row>
    <row r="150" spans="1:20" x14ac:dyDescent="0.2">
      <c r="A150" s="53"/>
      <c r="B150" s="5" t="s">
        <v>99</v>
      </c>
      <c r="C150" s="5">
        <f>+C154*C149</f>
        <v>114.0945</v>
      </c>
      <c r="D150" s="88">
        <f t="shared" ref="D150:N150" si="49">+D154*D149</f>
        <v>80.358599999999996</v>
      </c>
      <c r="E150" s="88">
        <f t="shared" si="49"/>
        <v>83.492099999999994</v>
      </c>
      <c r="F150" s="88">
        <f t="shared" si="49"/>
        <v>88.61760000000001</v>
      </c>
      <c r="G150" s="88">
        <f t="shared" si="49"/>
        <v>101.1704</v>
      </c>
      <c r="H150" s="88">
        <f t="shared" si="49"/>
        <v>99.317399999999992</v>
      </c>
      <c r="I150" s="88">
        <f t="shared" si="49"/>
        <v>100.03699999999999</v>
      </c>
      <c r="J150" s="88">
        <f t="shared" si="49"/>
        <v>133.44480000000001</v>
      </c>
      <c r="K150" s="88">
        <f t="shared" si="49"/>
        <v>117.11280000000001</v>
      </c>
      <c r="L150" s="88">
        <f t="shared" si="49"/>
        <v>139.56399999999999</v>
      </c>
      <c r="M150" s="88">
        <f t="shared" si="49"/>
        <v>137.04390000000001</v>
      </c>
      <c r="N150" s="88">
        <f t="shared" si="49"/>
        <v>123.2594</v>
      </c>
      <c r="O150" s="8">
        <f t="shared" si="37"/>
        <v>1317.5124999999998</v>
      </c>
      <c r="P150" s="8"/>
      <c r="Q150" s="54"/>
      <c r="R150" s="55"/>
      <c r="S150" s="56"/>
      <c r="T150" s="132"/>
    </row>
    <row r="151" spans="1:20" x14ac:dyDescent="0.2">
      <c r="A151" s="53"/>
      <c r="B151" s="5" t="s">
        <v>100</v>
      </c>
      <c r="C151" s="32" t="str">
        <f>+ตค!$O$37</f>
        <v>0.5859</v>
      </c>
      <c r="D151" s="32" t="str">
        <f>+พย!$O$37</f>
        <v>0.5045</v>
      </c>
      <c r="E151" s="32" t="str">
        <f>+ธค!$O$37</f>
        <v>0.5426</v>
      </c>
      <c r="F151" s="32" t="str">
        <f>+มค!$O$37</f>
        <v>0.5756</v>
      </c>
      <c r="G151" s="32" t="str">
        <f>+กพ!$O$37</f>
        <v>0.5823</v>
      </c>
      <c r="H151" s="32" t="str">
        <f>+มีค!$O$37</f>
        <v>0.5461</v>
      </c>
      <c r="I151" s="88" t="str">
        <f>+เมย!$O$37</f>
        <v>0.6427</v>
      </c>
      <c r="J151" s="88" t="str">
        <f>+พค!$O$37</f>
        <v>0.6143</v>
      </c>
      <c r="K151" s="88" t="str">
        <f>+มิย!$O$37</f>
        <v>0.6970</v>
      </c>
      <c r="L151" s="88" t="str">
        <f>+กค!$O$37</f>
        <v>0.6802</v>
      </c>
      <c r="M151" s="88" t="str">
        <f>+สค!$O$37</f>
        <v>0.7198</v>
      </c>
      <c r="N151" s="88" t="str">
        <f>+กย!$O$37</f>
        <v>0.6896</v>
      </c>
      <c r="O151" s="8">
        <f t="shared" si="37"/>
        <v>0</v>
      </c>
      <c r="P151" s="8"/>
      <c r="Q151" s="57">
        <f>+O152/O154</f>
        <v>0.61777320169252481</v>
      </c>
      <c r="R151" s="9" t="s">
        <v>100</v>
      </c>
      <c r="S151" s="56"/>
      <c r="T151" s="132"/>
    </row>
    <row r="152" spans="1:20" x14ac:dyDescent="0.2">
      <c r="A152" s="53"/>
      <c r="B152" s="5" t="s">
        <v>101</v>
      </c>
      <c r="C152" s="5">
        <f>+C154*C151</f>
        <v>114.2505</v>
      </c>
      <c r="D152" s="5">
        <f t="shared" ref="D152:N152" si="50">+D154*D151</f>
        <v>80.215499999999992</v>
      </c>
      <c r="E152" s="5">
        <f t="shared" si="50"/>
        <v>83.017799999999994</v>
      </c>
      <c r="F152" s="5">
        <f t="shared" si="50"/>
        <v>88.066800000000001</v>
      </c>
      <c r="G152" s="5">
        <f t="shared" si="50"/>
        <v>100.73790000000001</v>
      </c>
      <c r="H152" s="5">
        <f t="shared" si="50"/>
        <v>99.390200000000007</v>
      </c>
      <c r="I152" s="5">
        <f t="shared" si="50"/>
        <v>99.618500000000012</v>
      </c>
      <c r="J152" s="5">
        <f t="shared" si="50"/>
        <v>132.68879999999999</v>
      </c>
      <c r="K152" s="5">
        <f t="shared" si="50"/>
        <v>117.09599999999999</v>
      </c>
      <c r="L152" s="5">
        <f t="shared" si="50"/>
        <v>139.441</v>
      </c>
      <c r="M152" s="5">
        <f t="shared" si="50"/>
        <v>136.04220000000001</v>
      </c>
      <c r="N152" s="5">
        <f t="shared" si="50"/>
        <v>123.4384</v>
      </c>
      <c r="O152" s="8">
        <f t="shared" si="37"/>
        <v>1314.0036000000002</v>
      </c>
      <c r="P152" s="8"/>
      <c r="Q152" s="54"/>
      <c r="R152" s="55"/>
      <c r="S152" s="56"/>
      <c r="T152" s="58"/>
    </row>
    <row r="153" spans="1:20" x14ac:dyDescent="0.2">
      <c r="A153" s="53"/>
      <c r="B153" s="5" t="s">
        <v>102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>
        <f t="shared" si="37"/>
        <v>0</v>
      </c>
      <c r="P153" s="12"/>
      <c r="Q153" s="54"/>
      <c r="R153" s="55"/>
      <c r="S153" s="56"/>
      <c r="T153" s="58"/>
    </row>
    <row r="154" spans="1:20" x14ac:dyDescent="0.2">
      <c r="A154" s="53"/>
      <c r="B154" s="5" t="s">
        <v>103</v>
      </c>
      <c r="C154" s="11">
        <f>+ตค!$O$4</f>
        <v>195</v>
      </c>
      <c r="D154" s="11">
        <f>+พย!$O$4</f>
        <v>159</v>
      </c>
      <c r="E154" s="11">
        <f>+ธค!$O$4</f>
        <v>153</v>
      </c>
      <c r="F154" s="11">
        <f>+มค!$O$4</f>
        <v>153</v>
      </c>
      <c r="G154" s="11">
        <f>+กพ!$O$4</f>
        <v>173</v>
      </c>
      <c r="H154" s="11">
        <f>+มีค!$O$4</f>
        <v>182</v>
      </c>
      <c r="I154" s="11">
        <f>+เมย!$O$4</f>
        <v>155</v>
      </c>
      <c r="J154" s="11">
        <f>+พค!$O$4</f>
        <v>216</v>
      </c>
      <c r="K154" s="11">
        <f>+มิย!$O$4</f>
        <v>168</v>
      </c>
      <c r="L154" s="11">
        <f>+กค!$O$4</f>
        <v>205</v>
      </c>
      <c r="M154" s="11">
        <f>+สค!$O$4</f>
        <v>189</v>
      </c>
      <c r="N154" s="11">
        <f>+กย!$O$4</f>
        <v>179</v>
      </c>
      <c r="O154" s="12">
        <f t="shared" si="37"/>
        <v>2127</v>
      </c>
      <c r="P154" s="12"/>
      <c r="Q154" s="54"/>
      <c r="R154" s="55"/>
      <c r="S154" s="56"/>
      <c r="T154" s="58"/>
    </row>
    <row r="155" spans="1:20" x14ac:dyDescent="0.2">
      <c r="A155" s="53"/>
      <c r="B155" s="17" t="s">
        <v>104</v>
      </c>
      <c r="C155" s="18">
        <f>+ตค!$O$6</f>
        <v>0</v>
      </c>
      <c r="D155" s="18">
        <f>+พย!$O$5</f>
        <v>0</v>
      </c>
      <c r="E155" s="18">
        <f>+ธค!$O$5</f>
        <v>0</v>
      </c>
      <c r="F155" s="18">
        <f>+มค!$O$5</f>
        <v>0</v>
      </c>
      <c r="G155" s="18">
        <f>+กพ!$O$5</f>
        <v>0</v>
      </c>
      <c r="H155" s="18">
        <f>+มีค!$O$5</f>
        <v>0</v>
      </c>
      <c r="I155" s="18">
        <f>+เมย!$O$5</f>
        <v>0</v>
      </c>
      <c r="J155" s="18">
        <f>+พค!$O$5</f>
        <v>20</v>
      </c>
      <c r="K155" s="18">
        <f>+มิย!$O$5</f>
        <v>4</v>
      </c>
      <c r="L155" s="18">
        <f>+กค!$O$5</f>
        <v>1</v>
      </c>
      <c r="M155" s="18">
        <f>+สค!$O$5</f>
        <v>0</v>
      </c>
      <c r="N155" s="18">
        <f>+กย!$O$5</f>
        <v>7</v>
      </c>
      <c r="O155" s="17">
        <f t="shared" si="37"/>
        <v>32</v>
      </c>
      <c r="P155" s="17"/>
      <c r="Q155" s="54"/>
      <c r="R155" s="55"/>
      <c r="S155" s="56"/>
      <c r="T155" s="58"/>
    </row>
    <row r="156" spans="1:20" x14ac:dyDescent="0.2">
      <c r="A156" s="53"/>
      <c r="B156" s="36" t="s">
        <v>114</v>
      </c>
      <c r="C156" s="37">
        <f>+ตค!O8</f>
        <v>709</v>
      </c>
      <c r="D156" s="37">
        <f>+พย!O8</f>
        <v>530</v>
      </c>
      <c r="E156" s="37">
        <f>+ธค!O8</f>
        <v>427</v>
      </c>
      <c r="F156" s="37">
        <f>+มค!O8</f>
        <v>492</v>
      </c>
      <c r="G156" s="37">
        <f>+กพ!O8</f>
        <v>576</v>
      </c>
      <c r="H156" s="37">
        <f>+มีค!O8</f>
        <v>712</v>
      </c>
      <c r="I156" s="37">
        <f>+เมย!O8</f>
        <v>553</v>
      </c>
      <c r="J156" s="37">
        <f>+พค!O8</f>
        <v>772</v>
      </c>
      <c r="K156" s="37">
        <f>+มิย!O8</f>
        <v>793</v>
      </c>
      <c r="L156" s="37">
        <f>+กค!O8</f>
        <v>871</v>
      </c>
      <c r="M156" s="37">
        <f>+สค!O8</f>
        <v>658</v>
      </c>
      <c r="N156" s="37">
        <f>+กย!O8</f>
        <v>711</v>
      </c>
      <c r="O156" s="37">
        <f>SUM(C156:N156)</f>
        <v>7804</v>
      </c>
      <c r="P156" s="36"/>
      <c r="Q156" s="55">
        <v>3.47</v>
      </c>
      <c r="R156" s="82" t="s">
        <v>130</v>
      </c>
      <c r="S156" s="56"/>
      <c r="T156" s="58"/>
    </row>
    <row r="157" spans="1:20" x14ac:dyDescent="0.2">
      <c r="A157" s="133" t="s">
        <v>119</v>
      </c>
      <c r="B157" s="38" t="s">
        <v>105</v>
      </c>
      <c r="C157" s="39" t="str">
        <f>+ตค!$O$46</f>
        <v>75.81</v>
      </c>
      <c r="D157" s="39" t="str">
        <f>+พย!$O$46</f>
        <v>58.33</v>
      </c>
      <c r="E157" s="39" t="str">
        <f>+ธค!$O$46</f>
        <v>45.70</v>
      </c>
      <c r="F157" s="39" t="str">
        <f>+มค!$O$46</f>
        <v>52.15</v>
      </c>
      <c r="G157" s="39" t="str">
        <f>+กพ!$O$46</f>
        <v>66.21</v>
      </c>
      <c r="H157" s="39" t="str">
        <f>+มีค!$O$46</f>
        <v>75.05</v>
      </c>
      <c r="I157" s="39" t="str">
        <f>+เมย!$O$46</f>
        <v>61.22</v>
      </c>
      <c r="J157" s="39" t="str">
        <f>+พค!$O$46</f>
        <v>80.97</v>
      </c>
      <c r="K157" s="39" t="str">
        <f>+มิย!$O$46</f>
        <v>86.00</v>
      </c>
      <c r="L157" s="39" t="str">
        <f>+กค!$O$46</f>
        <v>91.72</v>
      </c>
      <c r="M157" s="39" t="str">
        <f>+สค!$O$46</f>
        <v>69.57</v>
      </c>
      <c r="N157" s="39" t="str">
        <f>+กย!$O$46</f>
        <v>77.89</v>
      </c>
      <c r="P157" s="78">
        <f>+(O156*100)/(30*$Q$13)</f>
        <v>71.074681238615668</v>
      </c>
      <c r="Q157" s="15"/>
      <c r="R157" s="13" t="s">
        <v>105</v>
      </c>
      <c r="S157" s="56"/>
      <c r="T157" s="58"/>
    </row>
    <row r="158" spans="1:20" ht="15" thickBot="1" x14ac:dyDescent="0.25">
      <c r="A158" s="133"/>
      <c r="B158" s="38" t="s">
        <v>106</v>
      </c>
      <c r="C158" s="39" t="str">
        <f>+ตค!$O$47</f>
        <v>6.43</v>
      </c>
      <c r="D158" s="39" t="str">
        <f>+พย!$O$47</f>
        <v>5.23</v>
      </c>
      <c r="E158" s="39" t="str">
        <f>+ธค!$O$47</f>
        <v>5.07</v>
      </c>
      <c r="F158" s="39" t="str">
        <f>+มค!$O$47</f>
        <v>5.00</v>
      </c>
      <c r="G158" s="39" t="str">
        <f>+กพ!$O$47</f>
        <v>5.77</v>
      </c>
      <c r="H158" s="39" t="str">
        <f>+มีค!$O$47</f>
        <v>5.90</v>
      </c>
      <c r="I158" s="39" t="str">
        <f>+เมย!$O$47</f>
        <v>5.13</v>
      </c>
      <c r="J158" s="39" t="str">
        <f>+พค!$O$47</f>
        <v>7.10</v>
      </c>
      <c r="K158" s="39" t="str">
        <f>+มิย!$O$47</f>
        <v>5.37</v>
      </c>
      <c r="L158" s="39" t="str">
        <f>+กค!$O$47</f>
        <v>6.57</v>
      </c>
      <c r="M158" s="39" t="str">
        <f>+สค!$O$47</f>
        <v>6.13</v>
      </c>
      <c r="N158" s="39" t="str">
        <f>+กย!$O$47</f>
        <v>5.87</v>
      </c>
      <c r="P158" s="78">
        <f>+O154/30</f>
        <v>70.900000000000006</v>
      </c>
      <c r="Q158" s="15"/>
      <c r="R158" s="14" t="s">
        <v>106</v>
      </c>
      <c r="S158" s="56"/>
      <c r="T158" s="58"/>
    </row>
    <row r="159" spans="1:20" x14ac:dyDescent="0.2">
      <c r="A159" s="65" t="s">
        <v>94</v>
      </c>
      <c r="B159" s="47" t="s">
        <v>98</v>
      </c>
      <c r="C159" s="47" t="str">
        <f>+ตค!$P$36</f>
        <v>0.7389</v>
      </c>
      <c r="D159" s="47" t="str">
        <f>+พย!$P$36</f>
        <v>0.6738</v>
      </c>
      <c r="E159" s="47" t="str">
        <f>+ธค!$P$36</f>
        <v>0.7160</v>
      </c>
      <c r="F159" s="47" t="str">
        <f>+มค!$P$36</f>
        <v>0.6274</v>
      </c>
      <c r="G159" s="48" t="str">
        <f>+กพ!$P$36</f>
        <v>0.5550</v>
      </c>
      <c r="H159" s="47" t="str">
        <f>+มีค!$P$36</f>
        <v>0.6758</v>
      </c>
      <c r="I159" s="47" t="str">
        <f>+เมย!$P$36</f>
        <v>0.8298</v>
      </c>
      <c r="J159" s="47" t="str">
        <f>+พค!$P$36</f>
        <v>0.8144</v>
      </c>
      <c r="K159" s="47" t="str">
        <f>+มิย!$P$36</f>
        <v>0.6665</v>
      </c>
      <c r="L159" s="47" t="str">
        <f>+กค!$P$36</f>
        <v>0.6544</v>
      </c>
      <c r="M159" s="47" t="str">
        <f>+สค!$P$36</f>
        <v>0.7722</v>
      </c>
      <c r="N159" s="87" t="str">
        <f>+กย!$P$36</f>
        <v>0.7367</v>
      </c>
      <c r="O159" s="49">
        <f t="shared" si="37"/>
        <v>0</v>
      </c>
      <c r="P159" s="49"/>
      <c r="Q159" s="50">
        <f>+O160/O164</f>
        <v>0.70338165225744465</v>
      </c>
      <c r="R159" s="51" t="s">
        <v>98</v>
      </c>
      <c r="S159" s="52"/>
      <c r="T159" s="131">
        <v>0.6</v>
      </c>
    </row>
    <row r="160" spans="1:20" x14ac:dyDescent="0.2">
      <c r="A160" s="53"/>
      <c r="B160" s="5" t="s">
        <v>99</v>
      </c>
      <c r="C160" s="5">
        <f>+C164*C159</f>
        <v>73.89</v>
      </c>
      <c r="D160" s="5">
        <f t="shared" ref="D160:N160" si="51">+D164*D159</f>
        <v>63.337199999999996</v>
      </c>
      <c r="E160" s="5">
        <f t="shared" si="51"/>
        <v>55.847999999999999</v>
      </c>
      <c r="F160" s="5">
        <f t="shared" si="51"/>
        <v>61.485199999999999</v>
      </c>
      <c r="G160" s="5">
        <f t="shared" si="51"/>
        <v>43.290000000000006</v>
      </c>
      <c r="H160" s="5">
        <f t="shared" si="51"/>
        <v>54.063999999999993</v>
      </c>
      <c r="I160" s="5">
        <f t="shared" si="51"/>
        <v>76.3416</v>
      </c>
      <c r="J160" s="5">
        <f t="shared" si="51"/>
        <v>55.379199999999997</v>
      </c>
      <c r="K160" s="5">
        <f t="shared" si="51"/>
        <v>64.650499999999994</v>
      </c>
      <c r="L160" s="5">
        <f t="shared" si="51"/>
        <v>60.204799999999999</v>
      </c>
      <c r="M160" s="5">
        <f t="shared" si="51"/>
        <v>63.320399999999999</v>
      </c>
      <c r="N160" s="88">
        <f t="shared" si="51"/>
        <v>60.409400000000005</v>
      </c>
      <c r="O160" s="8">
        <f t="shared" si="37"/>
        <v>732.22029999999984</v>
      </c>
      <c r="P160" s="8"/>
      <c r="Q160" s="54"/>
      <c r="R160" s="55"/>
      <c r="S160" s="56"/>
      <c r="T160" s="132"/>
    </row>
    <row r="161" spans="1:20" x14ac:dyDescent="0.2">
      <c r="A161" s="53"/>
      <c r="B161" s="5" t="s">
        <v>100</v>
      </c>
      <c r="C161" s="5" t="str">
        <f>+ตค!$P$37</f>
        <v>0.7349</v>
      </c>
      <c r="D161" s="5" t="str">
        <f>+พย!$P$37</f>
        <v>0.6651</v>
      </c>
      <c r="E161" s="5" t="str">
        <f>+ธค!$P$37</f>
        <v>0.7117</v>
      </c>
      <c r="F161" s="5" t="str">
        <f>+มค!$P$37</f>
        <v>0.6241</v>
      </c>
      <c r="G161" s="32" t="str">
        <f>+กพ!$P$37</f>
        <v>0.5510</v>
      </c>
      <c r="H161" s="5" t="str">
        <f>+มีค!$P$37</f>
        <v>0.6738</v>
      </c>
      <c r="I161" s="5" t="str">
        <f>+เมย!$P$37</f>
        <v>0.8186</v>
      </c>
      <c r="J161" s="5" t="str">
        <f>+พค!$P$37</f>
        <v>0.8112</v>
      </c>
      <c r="K161" s="5" t="str">
        <f>+มิย!$P$37</f>
        <v>0.6595</v>
      </c>
      <c r="L161" s="5" t="str">
        <f>+กค!$P$37</f>
        <v>0.6498</v>
      </c>
      <c r="M161" s="5" t="str">
        <f>+สค!$P$37</f>
        <v>0.7673</v>
      </c>
      <c r="N161" s="88" t="str">
        <f>+กย!$P$37</f>
        <v>0.7357</v>
      </c>
      <c r="O161" s="8">
        <f t="shared" si="37"/>
        <v>0</v>
      </c>
      <c r="P161" s="8"/>
      <c r="Q161" s="57">
        <f>+O162/O164</f>
        <v>0.69840317002881847</v>
      </c>
      <c r="R161" s="9" t="s">
        <v>100</v>
      </c>
      <c r="S161" s="56"/>
      <c r="T161" s="132"/>
    </row>
    <row r="162" spans="1:20" x14ac:dyDescent="0.2">
      <c r="A162" s="53"/>
      <c r="B162" s="5" t="s">
        <v>101</v>
      </c>
      <c r="C162" s="5">
        <f>+C164*C161</f>
        <v>73.489999999999995</v>
      </c>
      <c r="D162" s="5">
        <f t="shared" ref="D162:N162" si="52">+D164*D161</f>
        <v>62.519400000000005</v>
      </c>
      <c r="E162" s="5">
        <f t="shared" si="52"/>
        <v>55.512599999999999</v>
      </c>
      <c r="F162" s="5">
        <f t="shared" si="52"/>
        <v>61.161799999999999</v>
      </c>
      <c r="G162" s="5">
        <f t="shared" si="52"/>
        <v>42.978000000000002</v>
      </c>
      <c r="H162" s="5">
        <f t="shared" si="52"/>
        <v>53.903999999999996</v>
      </c>
      <c r="I162" s="5">
        <f t="shared" si="52"/>
        <v>75.311199999999999</v>
      </c>
      <c r="J162" s="5">
        <f t="shared" si="52"/>
        <v>55.1616</v>
      </c>
      <c r="K162" s="5">
        <f t="shared" si="52"/>
        <v>63.971499999999999</v>
      </c>
      <c r="L162" s="5">
        <f t="shared" si="52"/>
        <v>59.781600000000005</v>
      </c>
      <c r="M162" s="5">
        <f t="shared" si="52"/>
        <v>62.918599999999998</v>
      </c>
      <c r="N162" s="5">
        <f t="shared" si="52"/>
        <v>60.327400000000004</v>
      </c>
      <c r="O162" s="8">
        <f t="shared" si="37"/>
        <v>727.03769999999997</v>
      </c>
      <c r="P162" s="8"/>
      <c r="Q162" s="54"/>
      <c r="R162" s="55"/>
      <c r="S162" s="56"/>
      <c r="T162" s="58"/>
    </row>
    <row r="163" spans="1:20" x14ac:dyDescent="0.2">
      <c r="A163" s="53"/>
      <c r="B163" s="5" t="s">
        <v>102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2">
        <f t="shared" si="37"/>
        <v>0</v>
      </c>
      <c r="P163" s="12"/>
      <c r="Q163" s="54"/>
      <c r="R163" s="55"/>
      <c r="S163" s="56"/>
      <c r="T163" s="58"/>
    </row>
    <row r="164" spans="1:20" x14ac:dyDescent="0.2">
      <c r="A164" s="53"/>
      <c r="B164" s="5" t="s">
        <v>103</v>
      </c>
      <c r="C164" s="11">
        <f>+ตค!$P$4</f>
        <v>100</v>
      </c>
      <c r="D164" s="11">
        <f>+พย!$P$4</f>
        <v>94</v>
      </c>
      <c r="E164" s="11">
        <f>+ธค!$P$4</f>
        <v>78</v>
      </c>
      <c r="F164" s="11">
        <f>+มค!$P$4</f>
        <v>98</v>
      </c>
      <c r="G164" s="11">
        <f>+กพ!$P$4</f>
        <v>78</v>
      </c>
      <c r="H164" s="11">
        <f>+มีค!$P$4</f>
        <v>80</v>
      </c>
      <c r="I164" s="11">
        <f>+เมย!$P$4</f>
        <v>92</v>
      </c>
      <c r="J164" s="11">
        <f>+พค!$P$4</f>
        <v>68</v>
      </c>
      <c r="K164" s="11">
        <f>+มิย!$P$4</f>
        <v>97</v>
      </c>
      <c r="L164" s="11">
        <f>+กค!$P$4</f>
        <v>92</v>
      </c>
      <c r="M164" s="11">
        <f>+สค!$P$4</f>
        <v>82</v>
      </c>
      <c r="N164" s="11">
        <f>+กย!$P$4</f>
        <v>82</v>
      </c>
      <c r="O164" s="12">
        <f t="shared" si="37"/>
        <v>1041</v>
      </c>
      <c r="P164" s="12"/>
      <c r="Q164" s="54"/>
      <c r="R164" s="55"/>
      <c r="S164" s="56"/>
      <c r="T164" s="58"/>
    </row>
    <row r="165" spans="1:20" x14ac:dyDescent="0.2">
      <c r="A165" s="53"/>
      <c r="B165" s="17" t="s">
        <v>104</v>
      </c>
      <c r="C165" s="18">
        <f>+ตค!$P$6</f>
        <v>0</v>
      </c>
      <c r="D165" s="18">
        <f>+พย!$P$5</f>
        <v>0</v>
      </c>
      <c r="E165" s="18">
        <f>+ธค!$P$5</f>
        <v>0</v>
      </c>
      <c r="F165" s="18">
        <f>+มค!$P$5</f>
        <v>0</v>
      </c>
      <c r="G165" s="18">
        <f>+กพ!$P$5</f>
        <v>8</v>
      </c>
      <c r="H165" s="18">
        <f>+มีค!$P$5</f>
        <v>0</v>
      </c>
      <c r="I165" s="18">
        <f>+เมย!$P$5</f>
        <v>0</v>
      </c>
      <c r="J165" s="18">
        <f>+พค!$P$5</f>
        <v>0</v>
      </c>
      <c r="K165" s="18">
        <f>+มิย!$P$5</f>
        <v>0</v>
      </c>
      <c r="L165" s="18">
        <f>+กค!$P$5</f>
        <v>0</v>
      </c>
      <c r="M165" s="18">
        <f>+สค!$P$5</f>
        <v>0</v>
      </c>
      <c r="N165" s="18">
        <f>+กย!$P$5</f>
        <v>0</v>
      </c>
      <c r="O165" s="17">
        <f t="shared" si="37"/>
        <v>8</v>
      </c>
      <c r="P165" s="17"/>
      <c r="Q165" s="54"/>
      <c r="R165" s="55"/>
      <c r="S165" s="56"/>
      <c r="T165" s="58"/>
    </row>
    <row r="166" spans="1:20" x14ac:dyDescent="0.2">
      <c r="A166" s="53"/>
      <c r="B166" s="36" t="s">
        <v>114</v>
      </c>
      <c r="C166" s="37">
        <f>+ตค!P8</f>
        <v>377</v>
      </c>
      <c r="D166" s="37">
        <f>+พย!P8</f>
        <v>235</v>
      </c>
      <c r="E166" s="37">
        <f>+ธค!P8</f>
        <v>199</v>
      </c>
      <c r="F166" s="37">
        <f>+มค!P8</f>
        <v>273</v>
      </c>
      <c r="G166" s="37">
        <f>+กพ!P8</f>
        <v>199</v>
      </c>
      <c r="H166" s="37">
        <f>+มีค!P8</f>
        <v>302</v>
      </c>
      <c r="I166" s="37">
        <f>+เมย!P8</f>
        <v>240</v>
      </c>
      <c r="J166" s="37">
        <f>+พค!P8</f>
        <v>235</v>
      </c>
      <c r="K166" s="37">
        <f>+มิย!P8</f>
        <v>305</v>
      </c>
      <c r="L166" s="37">
        <f>+กค!P8</f>
        <v>333</v>
      </c>
      <c r="M166" s="37">
        <f>+สค!P8</f>
        <v>306</v>
      </c>
      <c r="N166" s="37">
        <f>+กย!P8</f>
        <v>346</v>
      </c>
      <c r="O166" s="37">
        <f>SUM(C166:N166)</f>
        <v>3350</v>
      </c>
      <c r="P166" s="36"/>
      <c r="Q166" s="55">
        <v>3.51</v>
      </c>
      <c r="R166" s="82" t="s">
        <v>130</v>
      </c>
      <c r="S166" s="56"/>
      <c r="T166" s="58"/>
    </row>
    <row r="167" spans="1:20" x14ac:dyDescent="0.2">
      <c r="A167" s="133" t="s">
        <v>122</v>
      </c>
      <c r="B167" s="38" t="s">
        <v>105</v>
      </c>
      <c r="C167" s="39" t="str">
        <f>+ตค!$P$46</f>
        <v>118.06</v>
      </c>
      <c r="D167" s="39" t="str">
        <f>+พย!$P$46</f>
        <v>77.93</v>
      </c>
      <c r="E167" s="39" t="str">
        <f>+ธค!$P$46</f>
        <v>65.33</v>
      </c>
      <c r="F167" s="39" t="str">
        <f>+มค!$P$46</f>
        <v>85.81</v>
      </c>
      <c r="G167" s="39" t="str">
        <f>+กพ!$P$46</f>
        <v>66.21</v>
      </c>
      <c r="H167" s="39" t="str">
        <f>+มีค!$P$46</f>
        <v>94.52</v>
      </c>
      <c r="I167" s="39" t="str">
        <f>+เมย!$P$46</f>
        <v>77.00</v>
      </c>
      <c r="J167" s="39" t="str">
        <f>+พค!$P$46</f>
        <v>76.00</v>
      </c>
      <c r="K167" s="39" t="str">
        <f>+มิย!$P$46</f>
        <v>100.33</v>
      </c>
      <c r="L167" s="39" t="str">
        <f>+กค!$P$46</f>
        <v>102.58</v>
      </c>
      <c r="M167" s="39" t="str">
        <f>+สค!$P$46</f>
        <v>97.74</v>
      </c>
      <c r="N167" s="39" t="str">
        <f>+กย!$P$46</f>
        <v>110.67</v>
      </c>
      <c r="P167" s="78">
        <f>+(O166*100)/(10*$Q$13)</f>
        <v>91.530054644808743</v>
      </c>
      <c r="Q167" s="15"/>
      <c r="R167" s="13" t="s">
        <v>105</v>
      </c>
      <c r="S167" s="56"/>
      <c r="T167" s="58"/>
    </row>
    <row r="168" spans="1:20" ht="15" thickBot="1" x14ac:dyDescent="0.25">
      <c r="A168" s="133"/>
      <c r="B168" s="38" t="s">
        <v>106</v>
      </c>
      <c r="C168" s="39" t="str">
        <f>+ตค!$P$47</f>
        <v>9.60</v>
      </c>
      <c r="D168" s="39" t="str">
        <f>+พย!$P$47</f>
        <v>8.90</v>
      </c>
      <c r="E168" s="39" t="str">
        <f>+ธค!$P$47</f>
        <v>7.70</v>
      </c>
      <c r="F168" s="39" t="str">
        <f>+มค!$P$47</f>
        <v>9.50</v>
      </c>
      <c r="G168" s="39" t="str">
        <f>+กพ!$P$47</f>
        <v>7.40</v>
      </c>
      <c r="H168" s="39" t="str">
        <f>+มีค!$P$47</f>
        <v>7.70</v>
      </c>
      <c r="I168" s="39" t="str">
        <f>+เมย!$P$47</f>
        <v>8.80</v>
      </c>
      <c r="J168" s="39" t="str">
        <f>+พค!$P$47</f>
        <v>6.50</v>
      </c>
      <c r="K168" s="39" t="str">
        <f>+มิย!$P$47</f>
        <v>9.50</v>
      </c>
      <c r="L168" s="39" t="str">
        <f>+กค!$P$47</f>
        <v>9.00</v>
      </c>
      <c r="M168" s="39" t="str">
        <f>+สค!$P$47</f>
        <v>8.10</v>
      </c>
      <c r="N168" s="39" t="str">
        <f>+กย!$P$47</f>
        <v>8.00</v>
      </c>
      <c r="P168" s="78">
        <f>+O164/10</f>
        <v>104.1</v>
      </c>
      <c r="Q168" s="15"/>
      <c r="R168" s="14" t="s">
        <v>106</v>
      </c>
      <c r="S168" s="56"/>
      <c r="T168" s="58"/>
    </row>
    <row r="169" spans="1:20" x14ac:dyDescent="0.2">
      <c r="A169" s="65" t="s">
        <v>95</v>
      </c>
      <c r="B169" s="47" t="s">
        <v>98</v>
      </c>
      <c r="C169" s="91" t="str">
        <f>+ตค!$Q$36</f>
        <v>0.7758</v>
      </c>
      <c r="D169" s="91" t="str">
        <f>+พย!$Q$36</f>
        <v>0.7331</v>
      </c>
      <c r="E169" s="48">
        <f>+ธค!$Q$36</f>
        <v>0.53779999999999994</v>
      </c>
      <c r="F169" s="47" t="str">
        <f>+มค!$Q$36</f>
        <v>0.8074</v>
      </c>
      <c r="G169" s="47" t="str">
        <f>+กพ!$Q$36</f>
        <v>0.7073</v>
      </c>
      <c r="H169" s="47" t="str">
        <f>+มีค!$Q$36</f>
        <v>0.7449</v>
      </c>
      <c r="I169" s="47" t="str">
        <f>+เมย!$Q$36</f>
        <v>0.7764</v>
      </c>
      <c r="J169" s="47" t="str">
        <f>+พค!$Q$36</f>
        <v>0.8959</v>
      </c>
      <c r="K169" s="47" t="str">
        <f>+มิย!$Q$36</f>
        <v>0.7873</v>
      </c>
      <c r="L169" s="47" t="str">
        <f>+กค!$Q$36</f>
        <v>0.6519</v>
      </c>
      <c r="M169" s="47" t="str">
        <f>+สค!$Q$36</f>
        <v>0.6764</v>
      </c>
      <c r="N169" s="47" t="str">
        <f>+กย!$Q$36</f>
        <v>0.7768</v>
      </c>
      <c r="O169" s="49">
        <f t="shared" si="37"/>
        <v>0.53779999999999994</v>
      </c>
      <c r="P169" s="49"/>
      <c r="Q169" s="50">
        <f>+O170/O174</f>
        <v>0.73855848595848594</v>
      </c>
      <c r="R169" s="51" t="s">
        <v>98</v>
      </c>
      <c r="S169" s="52"/>
      <c r="T169" s="131">
        <v>0.6</v>
      </c>
    </row>
    <row r="170" spans="1:20" x14ac:dyDescent="0.2">
      <c r="A170" s="53"/>
      <c r="B170" s="5" t="s">
        <v>99</v>
      </c>
      <c r="C170" s="5">
        <f>+C174*C169</f>
        <v>69.822000000000003</v>
      </c>
      <c r="D170" s="5">
        <f t="shared" ref="D170:N170" si="53">+D174*D169</f>
        <v>64.512799999999999</v>
      </c>
      <c r="E170" s="5">
        <f t="shared" si="53"/>
        <v>36.570399999999999</v>
      </c>
      <c r="F170" s="5">
        <f t="shared" si="53"/>
        <v>46.021799999999999</v>
      </c>
      <c r="G170" s="5">
        <f t="shared" si="53"/>
        <v>38.901499999999999</v>
      </c>
      <c r="H170" s="5">
        <f t="shared" si="53"/>
        <v>50.653199999999998</v>
      </c>
      <c r="I170" s="5">
        <f t="shared" si="53"/>
        <v>45.031199999999998</v>
      </c>
      <c r="J170" s="5">
        <f t="shared" si="53"/>
        <v>53.754000000000005</v>
      </c>
      <c r="K170" s="5">
        <f t="shared" si="53"/>
        <v>55.110999999999997</v>
      </c>
      <c r="L170" s="5">
        <f t="shared" si="53"/>
        <v>44.981100000000005</v>
      </c>
      <c r="M170" s="5">
        <f t="shared" si="53"/>
        <v>41.260399999999997</v>
      </c>
      <c r="N170" s="5">
        <f t="shared" si="53"/>
        <v>58.260000000000005</v>
      </c>
      <c r="O170" s="8">
        <f t="shared" si="37"/>
        <v>604.87940000000003</v>
      </c>
      <c r="P170" s="8"/>
      <c r="Q170" s="54"/>
      <c r="R170" s="55"/>
      <c r="S170" s="56"/>
      <c r="T170" s="132"/>
    </row>
    <row r="171" spans="1:20" x14ac:dyDescent="0.2">
      <c r="A171" s="53"/>
      <c r="B171" s="5" t="s">
        <v>100</v>
      </c>
      <c r="C171" s="5" t="str">
        <f>+ตค!$Q$37</f>
        <v>0.7707</v>
      </c>
      <c r="D171" s="5" t="str">
        <f>+พย!$Q$37</f>
        <v>0.7303</v>
      </c>
      <c r="E171" s="32">
        <f>+ธค!$Q$37</f>
        <v>0.5353</v>
      </c>
      <c r="F171" s="5" t="str">
        <f>+มค!$Q$37</f>
        <v>0.8048</v>
      </c>
      <c r="G171" s="5" t="str">
        <f>+กพ!$Q$37</f>
        <v>0.7046</v>
      </c>
      <c r="H171" s="5" t="str">
        <f>+มีค!$Q$37</f>
        <v>0.7349</v>
      </c>
      <c r="I171" s="5" t="str">
        <f>+เมย!$Q$37</f>
        <v>0.7675</v>
      </c>
      <c r="J171" s="5" t="str">
        <f>+พค!$Q$37</f>
        <v>0.8912</v>
      </c>
      <c r="K171" s="5" t="str">
        <f>+มิย!$Q$37</f>
        <v>0.7818</v>
      </c>
      <c r="L171" s="5" t="str">
        <f>+กค!$Q$37</f>
        <v>0.6500</v>
      </c>
      <c r="M171" s="5" t="str">
        <f>+สค!$Q$37</f>
        <v>0.6764</v>
      </c>
      <c r="N171" s="5" t="str">
        <f>+กย!$Q$37</f>
        <v>0.7721</v>
      </c>
      <c r="O171" s="8">
        <f t="shared" si="37"/>
        <v>0.5353</v>
      </c>
      <c r="P171" s="8"/>
      <c r="Q171" s="57">
        <f>+O172/O174</f>
        <v>0.73426190476190478</v>
      </c>
      <c r="R171" s="9" t="s">
        <v>100</v>
      </c>
      <c r="S171" s="56"/>
      <c r="T171" s="132"/>
    </row>
    <row r="172" spans="1:20" x14ac:dyDescent="0.2">
      <c r="A172" s="53"/>
      <c r="B172" s="5" t="s">
        <v>101</v>
      </c>
      <c r="C172" s="5">
        <f>+C174*C171</f>
        <v>69.363</v>
      </c>
      <c r="D172" s="5">
        <f t="shared" ref="D172:N172" si="54">+D174*D171</f>
        <v>64.26639999999999</v>
      </c>
      <c r="E172" s="5">
        <f t="shared" si="54"/>
        <v>36.400399999999998</v>
      </c>
      <c r="F172" s="5">
        <f t="shared" si="54"/>
        <v>45.873599999999996</v>
      </c>
      <c r="G172" s="5">
        <f t="shared" si="54"/>
        <v>38.753</v>
      </c>
      <c r="H172" s="5">
        <f t="shared" si="54"/>
        <v>49.973199999999999</v>
      </c>
      <c r="I172" s="5">
        <f t="shared" si="54"/>
        <v>44.515000000000001</v>
      </c>
      <c r="J172" s="5">
        <f t="shared" si="54"/>
        <v>53.472000000000001</v>
      </c>
      <c r="K172" s="5">
        <f t="shared" si="54"/>
        <v>54.726000000000006</v>
      </c>
      <c r="L172" s="5">
        <f t="shared" si="54"/>
        <v>44.85</v>
      </c>
      <c r="M172" s="5">
        <f t="shared" si="54"/>
        <v>41.260399999999997</v>
      </c>
      <c r="N172" s="5">
        <f t="shared" si="54"/>
        <v>57.907499999999999</v>
      </c>
      <c r="O172" s="8">
        <f t="shared" si="37"/>
        <v>601.3605</v>
      </c>
      <c r="P172" s="8"/>
      <c r="Q172" s="54"/>
      <c r="R172" s="55"/>
      <c r="S172" s="56"/>
      <c r="T172" s="58"/>
    </row>
    <row r="173" spans="1:20" x14ac:dyDescent="0.2">
      <c r="A173" s="53"/>
      <c r="B173" s="5" t="s">
        <v>102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2">
        <f t="shared" si="37"/>
        <v>0</v>
      </c>
      <c r="P173" s="12"/>
      <c r="Q173" s="54"/>
      <c r="R173" s="55"/>
      <c r="S173" s="56"/>
      <c r="T173" s="58"/>
    </row>
    <row r="174" spans="1:20" x14ac:dyDescent="0.2">
      <c r="A174" s="53"/>
      <c r="B174" s="5" t="s">
        <v>103</v>
      </c>
      <c r="C174" s="11">
        <f>+ตค!$Q$4</f>
        <v>90</v>
      </c>
      <c r="D174" s="11">
        <f>+พย!$Q$4</f>
        <v>88</v>
      </c>
      <c r="E174" s="11">
        <f>+ธค!$Q$4</f>
        <v>68</v>
      </c>
      <c r="F174" s="11">
        <f>+มค!$Q$4</f>
        <v>57</v>
      </c>
      <c r="G174" s="11">
        <f>+กพ!$Q$4</f>
        <v>55</v>
      </c>
      <c r="H174" s="11">
        <f>+มีค!$Q$4</f>
        <v>68</v>
      </c>
      <c r="I174" s="11">
        <f>+เมย!$Q$4</f>
        <v>58</v>
      </c>
      <c r="J174" s="11">
        <f>+พค!$Q$4</f>
        <v>60</v>
      </c>
      <c r="K174" s="11">
        <f>+มิย!$Q$4</f>
        <v>70</v>
      </c>
      <c r="L174" s="11">
        <f>+กค!$Q$4</f>
        <v>69</v>
      </c>
      <c r="M174" s="11">
        <f>+สค!$Q$4</f>
        <v>61</v>
      </c>
      <c r="N174" s="11">
        <f>+กย!$Q$4</f>
        <v>75</v>
      </c>
      <c r="O174" s="12">
        <f>SUM(C174:N174)</f>
        <v>819</v>
      </c>
      <c r="P174" s="12"/>
      <c r="Q174" s="54"/>
      <c r="R174" s="55"/>
      <c r="S174" s="56"/>
      <c r="T174" s="58"/>
    </row>
    <row r="175" spans="1:20" x14ac:dyDescent="0.2">
      <c r="A175" s="53"/>
      <c r="B175" s="17" t="s">
        <v>104</v>
      </c>
      <c r="C175" s="18">
        <f>+ตค!$Q$6</f>
        <v>0</v>
      </c>
      <c r="D175" s="18">
        <f>+พย!$Q$5</f>
        <v>0</v>
      </c>
      <c r="E175" s="18">
        <f>+ธค!$Q$5</f>
        <v>0</v>
      </c>
      <c r="F175" s="18">
        <f>+มค!$Q$5</f>
        <v>0</v>
      </c>
      <c r="G175" s="18">
        <f>+กพ!$Q$5</f>
        <v>0</v>
      </c>
      <c r="H175" s="18">
        <f>+มีค!$Q$5</f>
        <v>0</v>
      </c>
      <c r="I175" s="18">
        <f>+เมย!$Q$5</f>
        <v>0</v>
      </c>
      <c r="J175" s="18">
        <f>+พค!$Q$5</f>
        <v>0</v>
      </c>
      <c r="K175" s="18">
        <f>+มิย!$Q$5</f>
        <v>0</v>
      </c>
      <c r="L175" s="18">
        <f>+กค!$Q$5</f>
        <v>0</v>
      </c>
      <c r="M175" s="18">
        <f>+สค!$Q$5</f>
        <v>0</v>
      </c>
      <c r="N175" s="18">
        <f>+กย!$Q$5</f>
        <v>0</v>
      </c>
      <c r="O175" s="17">
        <f>SUM(C175:N175)</f>
        <v>0</v>
      </c>
      <c r="P175" s="17"/>
      <c r="Q175" s="54"/>
      <c r="S175" s="56"/>
      <c r="T175" s="58"/>
    </row>
    <row r="176" spans="1:20" x14ac:dyDescent="0.2">
      <c r="A176" s="53"/>
      <c r="B176" s="36" t="s">
        <v>114</v>
      </c>
      <c r="C176" s="37">
        <f>+ตค!Q8</f>
        <v>332</v>
      </c>
      <c r="D176" s="37">
        <f>+พย!Q8</f>
        <v>263</v>
      </c>
      <c r="E176" s="37">
        <f>+ธค!Q8</f>
        <v>164</v>
      </c>
      <c r="F176" s="37">
        <f>+มค!Q8</f>
        <v>210</v>
      </c>
      <c r="G176" s="37">
        <f>+กพ!Q8</f>
        <v>169</v>
      </c>
      <c r="H176" s="37">
        <f>+มีค!Q8</f>
        <v>192</v>
      </c>
      <c r="I176" s="37">
        <f>+เมย!Q8</f>
        <v>194</v>
      </c>
      <c r="J176" s="37">
        <f>+พค!Q8</f>
        <v>230</v>
      </c>
      <c r="K176" s="37">
        <f>+มิย!Q8</f>
        <v>281</v>
      </c>
      <c r="L176" s="37">
        <f>+กค!Q8</f>
        <v>274</v>
      </c>
      <c r="M176" s="37">
        <f>+สค!Q8</f>
        <v>244</v>
      </c>
      <c r="N176" s="37">
        <f>+กย!Q8</f>
        <v>312</v>
      </c>
      <c r="O176" s="37">
        <f>SUM(C176:N176)</f>
        <v>2865</v>
      </c>
      <c r="P176" s="36"/>
      <c r="Q176" s="55">
        <v>3.28</v>
      </c>
      <c r="R176" s="82" t="s">
        <v>130</v>
      </c>
      <c r="S176" s="56"/>
      <c r="T176" s="58"/>
    </row>
    <row r="177" spans="1:20" x14ac:dyDescent="0.2">
      <c r="A177" s="133" t="s">
        <v>122</v>
      </c>
      <c r="B177" s="38" t="s">
        <v>105</v>
      </c>
      <c r="C177" s="39" t="str">
        <f>+ตค!$Q$46</f>
        <v>107.10</v>
      </c>
      <c r="D177" s="39" t="str">
        <f>+พย!$Q$46</f>
        <v>87.67</v>
      </c>
      <c r="E177" s="39">
        <f>+ธค!$Q$46</f>
        <v>51.61</v>
      </c>
      <c r="F177" s="39" t="str">
        <f>+มค!$Q$46</f>
        <v>67.74</v>
      </c>
      <c r="G177" s="39" t="str">
        <f>+กพ!$Q$46</f>
        <v>60.36</v>
      </c>
      <c r="H177" s="39" t="str">
        <f>+มีค!$Q$46</f>
        <v>61.94</v>
      </c>
      <c r="I177" s="39" t="str">
        <f>+เมย!$Q$46</f>
        <v>66.90</v>
      </c>
      <c r="J177" s="39" t="str">
        <f>+พค!$Q$46</f>
        <v>74.19</v>
      </c>
      <c r="K177" s="39" t="str">
        <f>+มิย!$Q$46</f>
        <v>96.90</v>
      </c>
      <c r="L177" s="39" t="str">
        <f>+กค!$Q$46</f>
        <v>88.39</v>
      </c>
      <c r="M177" s="39" t="str">
        <f>+สค!$Q$46</f>
        <v>78.71</v>
      </c>
      <c r="N177" s="39" t="str">
        <f>+กย!$Q$46</f>
        <v>104.00</v>
      </c>
      <c r="O177" s="43"/>
      <c r="P177" s="78">
        <f>+(O176*100)/(10*$Q$13)</f>
        <v>78.278688524590166</v>
      </c>
      <c r="Q177" s="15"/>
      <c r="R177" s="13" t="s">
        <v>105</v>
      </c>
      <c r="S177" s="56"/>
      <c r="T177" s="58"/>
    </row>
    <row r="178" spans="1:20" x14ac:dyDescent="0.2">
      <c r="A178" s="133"/>
      <c r="B178" s="38" t="s">
        <v>106</v>
      </c>
      <c r="C178" s="39" t="str">
        <f>+ตค!$Q$47</f>
        <v>9.00</v>
      </c>
      <c r="D178" s="39" t="str">
        <f>+พย!$Q$47</f>
        <v>8.80</v>
      </c>
      <c r="E178" s="39">
        <f>+ธค!$Q$47</f>
        <v>6.6</v>
      </c>
      <c r="F178" s="39" t="str">
        <f>+มค!$Q$47</f>
        <v>5.70</v>
      </c>
      <c r="G178" s="39" t="str">
        <f>+กพ!$Q$47</f>
        <v>5.50</v>
      </c>
      <c r="H178" s="39" t="str">
        <f>+มีค!$Q$47</f>
        <v>6.80</v>
      </c>
      <c r="I178" s="39" t="str">
        <f>+เมย!$Q$47</f>
        <v>5.80</v>
      </c>
      <c r="J178" s="39" t="str">
        <f>+พค!$Q$47</f>
        <v>6.00</v>
      </c>
      <c r="K178" s="39" t="str">
        <f>+มิย!$Q$47</f>
        <v>7.00</v>
      </c>
      <c r="L178" s="39" t="str">
        <f>+กค!$Q$47</f>
        <v>6.90</v>
      </c>
      <c r="M178" s="39" t="str">
        <f>+สค!$Q$47</f>
        <v>6.10</v>
      </c>
      <c r="N178" s="39" t="str">
        <f>+กย!$Q$47</f>
        <v>7.50</v>
      </c>
      <c r="O178" s="130"/>
      <c r="P178" s="78">
        <f>+O174/10</f>
        <v>81.900000000000006</v>
      </c>
      <c r="Q178" s="15"/>
      <c r="R178" s="14" t="s">
        <v>106</v>
      </c>
      <c r="S178" s="56"/>
      <c r="T178" s="58"/>
    </row>
    <row r="180" spans="1:20" x14ac:dyDescent="0.2">
      <c r="D180" s="34" t="s">
        <v>115</v>
      </c>
      <c r="O180" s="80">
        <f>+P18+P30+P40+P50+P62+P72+P82+P94+P104+P114+P124+P136+P148+P158+P168+P178</f>
        <v>1127.8132798573974</v>
      </c>
    </row>
    <row r="181" spans="1:20" x14ac:dyDescent="0.2">
      <c r="A181" s="4"/>
      <c r="D181" s="34" t="s">
        <v>117</v>
      </c>
      <c r="O181" s="81">
        <f>+O180/16</f>
        <v>70.48832999108734</v>
      </c>
      <c r="Q181" s="4"/>
      <c r="R181" s="4"/>
    </row>
    <row r="182" spans="1:20" ht="15.75" x14ac:dyDescent="0.25">
      <c r="A182" s="4"/>
      <c r="D182" s="35" t="s">
        <v>116</v>
      </c>
      <c r="Q182" s="4"/>
      <c r="R182" s="4"/>
    </row>
  </sheetData>
  <mergeCells count="39">
    <mergeCell ref="A3:T3"/>
    <mergeCell ref="A2:T2"/>
    <mergeCell ref="A103:A104"/>
    <mergeCell ref="A113:A114"/>
    <mergeCell ref="A123:A124"/>
    <mergeCell ref="A135:A136"/>
    <mergeCell ref="A17:A18"/>
    <mergeCell ref="A19:A20"/>
    <mergeCell ref="A29:A30"/>
    <mergeCell ref="A39:A40"/>
    <mergeCell ref="A49:A50"/>
    <mergeCell ref="A51:A52"/>
    <mergeCell ref="A61:A62"/>
    <mergeCell ref="A71:A72"/>
    <mergeCell ref="A125:A126"/>
    <mergeCell ref="A177:A178"/>
    <mergeCell ref="T9:T11"/>
    <mergeCell ref="T21:T23"/>
    <mergeCell ref="T31:T33"/>
    <mergeCell ref="T41:T43"/>
    <mergeCell ref="T53:T55"/>
    <mergeCell ref="T63:T65"/>
    <mergeCell ref="T73:T75"/>
    <mergeCell ref="T85:T87"/>
    <mergeCell ref="A147:A148"/>
    <mergeCell ref="A157:A158"/>
    <mergeCell ref="A167:A168"/>
    <mergeCell ref="A137:A138"/>
    <mergeCell ref="A81:A82"/>
    <mergeCell ref="A83:A84"/>
    <mergeCell ref="A93:A94"/>
    <mergeCell ref="T159:T161"/>
    <mergeCell ref="T169:T171"/>
    <mergeCell ref="T95:T97"/>
    <mergeCell ref="T105:T107"/>
    <mergeCell ref="T115:T117"/>
    <mergeCell ref="T127:T129"/>
    <mergeCell ref="T139:T141"/>
    <mergeCell ref="T149:T151"/>
  </mergeCells>
  <pageMargins left="0.38" right="0.32" top="0.35433070866141736" bottom="0.61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J2" sqref="J2"/>
    </sheetView>
  </sheetViews>
  <sheetFormatPr defaultRowHeight="22.5" x14ac:dyDescent="0.35"/>
  <cols>
    <col min="1" max="1" width="19.25" customWidth="1"/>
  </cols>
  <sheetData>
    <row r="1" spans="1:17" x14ac:dyDescent="0.35">
      <c r="A1" t="s">
        <v>0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</row>
    <row r="2" spans="1:17" ht="45" x14ac:dyDescent="0.35">
      <c r="A2" s="79" t="s">
        <v>128</v>
      </c>
      <c r="B2" s="22">
        <v>528</v>
      </c>
      <c r="C2" s="22">
        <v>180</v>
      </c>
      <c r="D2" s="22">
        <v>30</v>
      </c>
      <c r="E2" s="23">
        <v>45</v>
      </c>
      <c r="F2" s="23">
        <v>30</v>
      </c>
      <c r="G2" s="23">
        <v>30</v>
      </c>
      <c r="H2" s="23">
        <v>48</v>
      </c>
      <c r="I2" s="23">
        <v>30</v>
      </c>
      <c r="J2" s="23">
        <v>30</v>
      </c>
      <c r="K2" s="23">
        <v>30</v>
      </c>
      <c r="L2" s="23">
        <v>34</v>
      </c>
      <c r="M2" s="23">
        <v>45</v>
      </c>
      <c r="N2" s="23">
        <v>10</v>
      </c>
      <c r="O2" s="23">
        <v>30</v>
      </c>
      <c r="P2" s="23">
        <v>10</v>
      </c>
      <c r="Q2" s="23">
        <v>10</v>
      </c>
    </row>
    <row r="3" spans="1:17" ht="45" x14ac:dyDescent="0.35">
      <c r="A3" s="79" t="s">
        <v>129</v>
      </c>
      <c r="B3">
        <v>522</v>
      </c>
      <c r="C3">
        <v>180</v>
      </c>
      <c r="D3">
        <v>30</v>
      </c>
      <c r="E3">
        <v>60</v>
      </c>
      <c r="F3">
        <v>30</v>
      </c>
      <c r="G3">
        <v>30</v>
      </c>
      <c r="H3">
        <v>60</v>
      </c>
      <c r="I3">
        <v>30</v>
      </c>
      <c r="J3">
        <v>30</v>
      </c>
      <c r="K3">
        <v>30</v>
      </c>
      <c r="L3">
        <v>60</v>
      </c>
      <c r="M3">
        <v>60</v>
      </c>
      <c r="N3">
        <v>10</v>
      </c>
      <c r="O3">
        <v>30</v>
      </c>
      <c r="P3">
        <v>10</v>
      </c>
      <c r="Q3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5"/>
  <sheetViews>
    <sheetView zoomScale="80" zoomScaleNormal="80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F12" sqref="F12"/>
    </sheetView>
  </sheetViews>
  <sheetFormatPr defaultColWidth="8" defaultRowHeight="14.25" x14ac:dyDescent="0.2"/>
  <cols>
    <col min="1" max="1" width="23.625" style="26" customWidth="1"/>
    <col min="2" max="2" width="12.875" style="4" bestFit="1" customWidth="1"/>
    <col min="3" max="3" width="9.125" style="4" bestFit="1" customWidth="1"/>
    <col min="4" max="5" width="9.125" style="4" customWidth="1"/>
    <col min="6" max="7" width="12.5" style="4" bestFit="1" customWidth="1"/>
    <col min="8" max="8" width="22.5" style="4" customWidth="1"/>
    <col min="9" max="9" width="8" style="105"/>
    <col min="10" max="16384" width="8" style="4"/>
  </cols>
  <sheetData>
    <row r="1" spans="1:9" ht="22.5" x14ac:dyDescent="0.35">
      <c r="A1" s="16" t="s">
        <v>124</v>
      </c>
    </row>
    <row r="2" spans="1:9" ht="22.5" x14ac:dyDescent="0.35">
      <c r="A2" s="136" t="s">
        <v>585</v>
      </c>
      <c r="B2" s="136"/>
      <c r="C2" s="136"/>
      <c r="D2" s="136"/>
      <c r="E2" s="136"/>
      <c r="F2" s="136"/>
      <c r="G2" s="136"/>
      <c r="H2" s="136"/>
    </row>
    <row r="3" spans="1:9" ht="22.5" x14ac:dyDescent="0.35">
      <c r="A3" s="136" t="s">
        <v>586</v>
      </c>
      <c r="B3" s="136"/>
      <c r="C3" s="136"/>
      <c r="D3" s="136"/>
      <c r="E3" s="136"/>
      <c r="F3" s="136"/>
      <c r="G3" s="136"/>
      <c r="H3" s="136"/>
    </row>
    <row r="4" spans="1:9" ht="22.5" x14ac:dyDescent="0.35">
      <c r="A4" s="101" t="s">
        <v>125</v>
      </c>
      <c r="B4" s="102"/>
      <c r="C4" s="102"/>
      <c r="D4" s="102"/>
      <c r="E4" s="102"/>
      <c r="F4" s="102"/>
      <c r="G4" s="102"/>
      <c r="H4" s="102"/>
    </row>
    <row r="5" spans="1:9" ht="22.5" x14ac:dyDescent="0.35">
      <c r="A5" s="73" t="s">
        <v>583</v>
      </c>
    </row>
    <row r="6" spans="1:9" ht="22.5" x14ac:dyDescent="0.2">
      <c r="A6" s="74" t="s">
        <v>126</v>
      </c>
    </row>
    <row r="7" spans="1:9" ht="15" x14ac:dyDescent="0.25">
      <c r="A7" s="75" t="s">
        <v>127</v>
      </c>
    </row>
    <row r="8" spans="1:9" ht="27" customHeight="1" x14ac:dyDescent="0.25">
      <c r="A8" s="75"/>
    </row>
    <row r="9" spans="1:9" s="110" customFormat="1" ht="46.5" customHeight="1" x14ac:dyDescent="0.25">
      <c r="A9" s="117" t="s">
        <v>590</v>
      </c>
      <c r="B9" s="141" t="s">
        <v>105</v>
      </c>
      <c r="C9" s="142"/>
      <c r="D9" s="142"/>
      <c r="E9" s="143"/>
      <c r="F9" s="118" t="s">
        <v>589</v>
      </c>
      <c r="G9" s="118" t="s">
        <v>589</v>
      </c>
      <c r="H9" s="138" t="s">
        <v>113</v>
      </c>
      <c r="I9" s="113"/>
    </row>
    <row r="10" spans="1:9" s="110" customFormat="1" ht="27" customHeight="1" x14ac:dyDescent="0.25">
      <c r="A10" s="119"/>
      <c r="B10" s="141" t="s">
        <v>588</v>
      </c>
      <c r="C10" s="143"/>
      <c r="D10" s="141" t="s">
        <v>587</v>
      </c>
      <c r="E10" s="143"/>
      <c r="F10" s="118" t="s">
        <v>591</v>
      </c>
      <c r="G10" s="118" t="s">
        <v>592</v>
      </c>
      <c r="H10" s="139"/>
      <c r="I10" s="113"/>
    </row>
    <row r="11" spans="1:9" s="110" customFormat="1" ht="27.75" customHeight="1" x14ac:dyDescent="0.25">
      <c r="A11" s="119"/>
      <c r="B11" s="118" t="s">
        <v>594</v>
      </c>
      <c r="C11" s="120" t="s">
        <v>595</v>
      </c>
      <c r="D11" s="118" t="s">
        <v>594</v>
      </c>
      <c r="E11" s="120" t="s">
        <v>595</v>
      </c>
      <c r="F11" s="118"/>
      <c r="G11" s="118"/>
      <c r="H11" s="140"/>
      <c r="I11" s="113"/>
    </row>
    <row r="12" spans="1:9" s="110" customFormat="1" ht="19.5" x14ac:dyDescent="0.25">
      <c r="A12" s="107" t="s">
        <v>80</v>
      </c>
      <c r="B12" s="108">
        <v>102.49458604031318</v>
      </c>
      <c r="C12" s="128">
        <v>522</v>
      </c>
      <c r="D12" s="108">
        <v>101.32987483530962</v>
      </c>
      <c r="E12" s="121">
        <v>528</v>
      </c>
      <c r="F12" s="109">
        <v>1.410680447534217</v>
      </c>
      <c r="G12" s="109">
        <v>1.408778003475994</v>
      </c>
      <c r="H12" s="122">
        <v>1.6</v>
      </c>
      <c r="I12" s="123" t="s">
        <v>596</v>
      </c>
    </row>
    <row r="13" spans="1:9" s="110" customFormat="1" ht="19.5" x14ac:dyDescent="0.25">
      <c r="A13" s="107" t="s">
        <v>81</v>
      </c>
      <c r="B13" s="108">
        <v>84.35386473429952</v>
      </c>
      <c r="C13" s="121">
        <v>180</v>
      </c>
      <c r="D13" s="107"/>
      <c r="E13" s="107"/>
      <c r="F13" s="109">
        <v>1.1947329305135952</v>
      </c>
      <c r="G13" s="109">
        <v>1.1951351208459216</v>
      </c>
      <c r="H13" s="122">
        <v>1</v>
      </c>
      <c r="I13" s="124" t="s">
        <v>598</v>
      </c>
    </row>
    <row r="14" spans="1:9" s="110" customFormat="1" ht="19.5" x14ac:dyDescent="0.25">
      <c r="A14" s="107" t="s">
        <v>82</v>
      </c>
      <c r="B14" s="108">
        <v>74.275362318840578</v>
      </c>
      <c r="C14" s="121">
        <v>30</v>
      </c>
      <c r="D14" s="107"/>
      <c r="E14" s="107"/>
      <c r="F14" s="109">
        <v>0.62569448010269579</v>
      </c>
      <c r="G14" s="109">
        <v>0.61885481386392815</v>
      </c>
      <c r="H14" s="122">
        <v>0.6</v>
      </c>
      <c r="I14" s="125" t="s">
        <v>599</v>
      </c>
    </row>
    <row r="15" spans="1:9" s="110" customFormat="1" ht="19.5" x14ac:dyDescent="0.25">
      <c r="A15" s="107" t="s">
        <v>593</v>
      </c>
      <c r="B15" s="108">
        <v>50.126811594202898</v>
      </c>
      <c r="C15" s="128">
        <v>60</v>
      </c>
      <c r="D15" s="108">
        <v>66.835748792270536</v>
      </c>
      <c r="E15" s="121">
        <v>45</v>
      </c>
      <c r="F15" s="109">
        <v>0.64417622377622374</v>
      </c>
      <c r="G15" s="109">
        <v>0.64145258741258737</v>
      </c>
      <c r="H15" s="122">
        <v>0.6</v>
      </c>
      <c r="I15" s="125" t="s">
        <v>599</v>
      </c>
    </row>
    <row r="16" spans="1:9" s="110" customFormat="1" ht="19.5" x14ac:dyDescent="0.25">
      <c r="A16" s="107" t="s">
        <v>84</v>
      </c>
      <c r="B16" s="108">
        <v>68.876811594202906</v>
      </c>
      <c r="C16" s="121">
        <v>30</v>
      </c>
      <c r="D16" s="107"/>
      <c r="E16" s="107"/>
      <c r="F16" s="109">
        <v>0.62724894366197181</v>
      </c>
      <c r="G16" s="109">
        <v>0.62439612676056333</v>
      </c>
      <c r="H16" s="126">
        <v>0.6</v>
      </c>
      <c r="I16" s="125" t="s">
        <v>599</v>
      </c>
    </row>
    <row r="17" spans="1:9" s="110" customFormat="1" ht="19.5" x14ac:dyDescent="0.25">
      <c r="A17" s="107" t="s">
        <v>85</v>
      </c>
      <c r="B17" s="108">
        <v>33.514492753623188</v>
      </c>
      <c r="C17" s="121">
        <v>30</v>
      </c>
      <c r="D17" s="107"/>
      <c r="E17" s="107"/>
      <c r="F17" s="109">
        <v>0.53228277027027027</v>
      </c>
      <c r="G17" s="109">
        <v>0.52976283783783784</v>
      </c>
      <c r="H17" s="126">
        <v>0.6</v>
      </c>
      <c r="I17" s="125" t="s">
        <v>599</v>
      </c>
    </row>
    <row r="18" spans="1:9" s="110" customFormat="1" ht="19.5" x14ac:dyDescent="0.25">
      <c r="A18" s="107" t="s">
        <v>86</v>
      </c>
      <c r="B18" s="108">
        <v>67.789855072463766</v>
      </c>
      <c r="C18" s="128">
        <v>60</v>
      </c>
      <c r="D18" s="108">
        <v>84.737318840579704</v>
      </c>
      <c r="E18" s="121">
        <v>48</v>
      </c>
      <c r="F18" s="109">
        <v>0.61095975143403447</v>
      </c>
      <c r="G18" s="109">
        <v>0.60980956022944555</v>
      </c>
      <c r="H18" s="126">
        <v>0.8</v>
      </c>
      <c r="I18" s="127" t="s">
        <v>597</v>
      </c>
    </row>
    <row r="19" spans="1:9" s="110" customFormat="1" ht="19.5" x14ac:dyDescent="0.25">
      <c r="A19" s="107" t="s">
        <v>87</v>
      </c>
      <c r="B19" s="108">
        <v>62.826086956521742</v>
      </c>
      <c r="C19" s="121">
        <v>30</v>
      </c>
      <c r="D19" s="107"/>
      <c r="E19" s="107"/>
      <c r="F19" s="109">
        <v>0.61387068965517244</v>
      </c>
      <c r="G19" s="109">
        <v>0.61209762931034473</v>
      </c>
      <c r="H19" s="126">
        <v>0.6</v>
      </c>
      <c r="I19" s="125" t="s">
        <v>599</v>
      </c>
    </row>
    <row r="20" spans="1:9" s="110" customFormat="1" ht="19.5" x14ac:dyDescent="0.25">
      <c r="A20" s="107" t="s">
        <v>88</v>
      </c>
      <c r="B20" s="108">
        <v>72.35507246376811</v>
      </c>
      <c r="C20" s="121">
        <v>30</v>
      </c>
      <c r="D20" s="107"/>
      <c r="E20" s="107"/>
      <c r="F20" s="109">
        <v>0.675109948542024</v>
      </c>
      <c r="G20" s="109">
        <v>0.67165677530017154</v>
      </c>
      <c r="H20" s="126">
        <v>0.6</v>
      </c>
      <c r="I20" s="125" t="s">
        <v>599</v>
      </c>
    </row>
    <row r="21" spans="1:9" s="110" customFormat="1" ht="19.5" x14ac:dyDescent="0.25">
      <c r="A21" s="107" t="s">
        <v>89</v>
      </c>
      <c r="B21" s="108">
        <v>97.5</v>
      </c>
      <c r="C21" s="121">
        <v>30</v>
      </c>
      <c r="D21" s="107"/>
      <c r="E21" s="107"/>
      <c r="F21" s="109">
        <v>0.675109948542024</v>
      </c>
      <c r="G21" s="109">
        <v>0.63732312746386333</v>
      </c>
      <c r="H21" s="126">
        <v>0.6</v>
      </c>
      <c r="I21" s="125" t="s">
        <v>599</v>
      </c>
    </row>
    <row r="22" spans="1:9" s="110" customFormat="1" ht="19.5" x14ac:dyDescent="0.25">
      <c r="A22" s="107" t="s">
        <v>90</v>
      </c>
      <c r="B22" s="108">
        <v>28.35144927536232</v>
      </c>
      <c r="C22" s="128">
        <v>60</v>
      </c>
      <c r="D22" s="108">
        <v>50.031969309462916</v>
      </c>
      <c r="E22" s="121">
        <v>34</v>
      </c>
      <c r="F22" s="109">
        <v>0.63123663551401865</v>
      </c>
      <c r="G22" s="109">
        <v>0.62621327102803737</v>
      </c>
      <c r="H22" s="126">
        <v>0.6</v>
      </c>
      <c r="I22" s="125" t="s">
        <v>599</v>
      </c>
    </row>
    <row r="23" spans="1:9" s="110" customFormat="1" ht="19.5" x14ac:dyDescent="0.25">
      <c r="A23" s="107" t="s">
        <v>91</v>
      </c>
      <c r="B23" s="108">
        <v>47.95289855072464</v>
      </c>
      <c r="C23" s="128">
        <v>60</v>
      </c>
      <c r="D23" s="108">
        <v>63.937198067632849</v>
      </c>
      <c r="E23" s="121">
        <v>45</v>
      </c>
      <c r="F23" s="109">
        <v>0.63038425196850389</v>
      </c>
      <c r="G23" s="109">
        <v>0.627848687664042</v>
      </c>
      <c r="H23" s="126">
        <v>0.6</v>
      </c>
      <c r="I23" s="125" t="s">
        <v>599</v>
      </c>
    </row>
    <row r="24" spans="1:9" s="110" customFormat="1" ht="19.5" x14ac:dyDescent="0.25">
      <c r="A24" s="107" t="s">
        <v>92</v>
      </c>
      <c r="B24" s="108">
        <v>37.065217391304351</v>
      </c>
      <c r="C24" s="121">
        <v>10</v>
      </c>
      <c r="D24" s="107"/>
      <c r="E24" s="107"/>
      <c r="F24" s="109">
        <v>0.46516399999999997</v>
      </c>
      <c r="G24" s="109">
        <v>0.46331040000000007</v>
      </c>
      <c r="H24" s="126">
        <v>0.6</v>
      </c>
      <c r="I24" s="113" t="s">
        <v>600</v>
      </c>
    </row>
    <row r="25" spans="1:9" s="110" customFormat="1" ht="19.5" x14ac:dyDescent="0.25">
      <c r="A25" s="107" t="s">
        <v>93</v>
      </c>
      <c r="B25" s="108">
        <v>60.362318840579711</v>
      </c>
      <c r="C25" s="121">
        <v>30</v>
      </c>
      <c r="D25" s="107"/>
      <c r="E25" s="107"/>
      <c r="F25" s="109">
        <v>0.54893964497041425</v>
      </c>
      <c r="G25" s="109">
        <v>0.54802958579881655</v>
      </c>
      <c r="H25" s="126">
        <v>0.6</v>
      </c>
      <c r="I25" s="125" t="s">
        <v>599</v>
      </c>
    </row>
    <row r="26" spans="1:9" s="110" customFormat="1" ht="19.5" x14ac:dyDescent="0.25">
      <c r="A26" s="107" t="s">
        <v>94</v>
      </c>
      <c r="B26" s="108">
        <v>88.152173913043484</v>
      </c>
      <c r="C26" s="121">
        <v>10</v>
      </c>
      <c r="D26" s="107"/>
      <c r="E26" s="107"/>
      <c r="F26" s="109">
        <v>0.70983529411764701</v>
      </c>
      <c r="G26" s="109">
        <v>0.704125</v>
      </c>
      <c r="H26" s="126">
        <v>0.6</v>
      </c>
      <c r="I26" s="113" t="s">
        <v>600</v>
      </c>
    </row>
    <row r="27" spans="1:9" s="110" customFormat="1" ht="19.5" x14ac:dyDescent="0.25">
      <c r="A27" s="107" t="s">
        <v>95</v>
      </c>
      <c r="B27" s="108">
        <v>82.5</v>
      </c>
      <c r="C27" s="121">
        <v>10</v>
      </c>
      <c r="D27" s="107"/>
      <c r="E27" s="107"/>
      <c r="F27" s="109">
        <v>0.69598048780487809</v>
      </c>
      <c r="G27" s="109">
        <v>0.69242195121951211</v>
      </c>
      <c r="H27" s="126">
        <v>0.6</v>
      </c>
      <c r="I27" s="113" t="s">
        <v>600</v>
      </c>
    </row>
    <row r="28" spans="1:9" s="110" customFormat="1" ht="19.5" x14ac:dyDescent="0.25">
      <c r="A28" s="111"/>
      <c r="I28" s="112"/>
    </row>
    <row r="29" spans="1:9" s="115" customFormat="1" ht="21" x14ac:dyDescent="0.35">
      <c r="A29" s="114" t="s">
        <v>115</v>
      </c>
      <c r="I29" s="116"/>
    </row>
    <row r="30" spans="1:9" s="115" customFormat="1" ht="21" x14ac:dyDescent="0.35">
      <c r="A30" s="114" t="s">
        <v>117</v>
      </c>
      <c r="I30" s="116"/>
    </row>
    <row r="31" spans="1:9" s="115" customFormat="1" ht="21" x14ac:dyDescent="0.35">
      <c r="A31" s="114" t="s">
        <v>116</v>
      </c>
      <c r="I31" s="116"/>
    </row>
    <row r="33" spans="1:1" ht="34.5" x14ac:dyDescent="0.7">
      <c r="A33" s="129" t="s">
        <v>601</v>
      </c>
    </row>
    <row r="35" spans="1:1" x14ac:dyDescent="0.2">
      <c r="A35" s="26" t="s">
        <v>660</v>
      </c>
    </row>
  </sheetData>
  <mergeCells count="6">
    <mergeCell ref="H9:H11"/>
    <mergeCell ref="B9:E9"/>
    <mergeCell ref="D10:E10"/>
    <mergeCell ref="B10:C10"/>
    <mergeCell ref="A2:H2"/>
    <mergeCell ref="A3:H3"/>
  </mergeCells>
  <pageMargins left="0.70866141732283472" right="0.70866141732283472" top="0.35433070866141736" bottom="0.74803149606299213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7.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132</v>
      </c>
    </row>
    <row r="2" spans="1:17" x14ac:dyDescent="0.35">
      <c r="A2" t="s">
        <v>1587</v>
      </c>
      <c r="B2" t="s">
        <v>80</v>
      </c>
      <c r="C2" t="s">
        <v>81</v>
      </c>
      <c r="D2" s="2" t="s">
        <v>82</v>
      </c>
      <c r="E2" s="2" t="s">
        <v>83</v>
      </c>
      <c r="F2" s="2" t="s">
        <v>84</v>
      </c>
      <c r="G2" s="2" t="s">
        <v>85</v>
      </c>
      <c r="H2" s="2" t="s">
        <v>86</v>
      </c>
      <c r="I2" s="1" t="s">
        <v>87</v>
      </c>
      <c r="J2" s="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3002</v>
      </c>
      <c r="C4" s="19">
        <v>838</v>
      </c>
      <c r="D4" s="19">
        <v>243</v>
      </c>
      <c r="E4" s="20">
        <v>233</v>
      </c>
      <c r="F4" s="20">
        <v>152</v>
      </c>
      <c r="G4" s="20">
        <v>92</v>
      </c>
      <c r="H4" s="20">
        <v>333</v>
      </c>
      <c r="I4" s="20">
        <v>196</v>
      </c>
      <c r="J4" s="20">
        <v>204</v>
      </c>
      <c r="K4" s="20">
        <v>249</v>
      </c>
      <c r="L4" s="20">
        <v>176</v>
      </c>
      <c r="M4" s="20">
        <v>234</v>
      </c>
      <c r="N4" s="20">
        <v>46</v>
      </c>
      <c r="O4" s="20">
        <v>159</v>
      </c>
      <c r="P4" s="20">
        <v>94</v>
      </c>
      <c r="Q4" s="20">
        <v>88</v>
      </c>
    </row>
    <row r="5" spans="1:17" x14ac:dyDescent="0.35">
      <c r="A5" s="16" t="s">
        <v>110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>
        <v>1</v>
      </c>
      <c r="O5" s="19"/>
      <c r="P5" s="19"/>
      <c r="Q5" s="19"/>
    </row>
    <row r="6" spans="1:17" x14ac:dyDescent="0.35">
      <c r="A6" s="16" t="s">
        <v>111</v>
      </c>
      <c r="B6" s="19"/>
      <c r="C6" s="20"/>
      <c r="D6" s="19"/>
      <c r="E6" s="20"/>
      <c r="F6" s="19"/>
      <c r="G6" s="20"/>
      <c r="H6" s="19">
        <v>2</v>
      </c>
      <c r="I6" s="19"/>
      <c r="J6" s="19"/>
      <c r="K6" s="19"/>
      <c r="L6" s="19">
        <v>1</v>
      </c>
      <c r="M6" s="19"/>
      <c r="N6" s="20">
        <v>3</v>
      </c>
      <c r="O6" s="19"/>
      <c r="P6" s="19"/>
      <c r="Q6" s="19"/>
    </row>
    <row r="7" spans="1:17" x14ac:dyDescent="0.35">
      <c r="A7" s="16" t="s">
        <v>112</v>
      </c>
      <c r="B7" s="20"/>
      <c r="C7" s="20">
        <v>50</v>
      </c>
      <c r="D7" s="19"/>
      <c r="E7" s="20"/>
      <c r="F7" s="19">
        <v>1</v>
      </c>
      <c r="G7" s="20"/>
      <c r="H7" s="20">
        <v>9</v>
      </c>
      <c r="I7" s="20">
        <v>1</v>
      </c>
      <c r="J7" s="20">
        <v>1</v>
      </c>
      <c r="K7" s="20"/>
      <c r="L7" s="19"/>
      <c r="M7" s="19"/>
      <c r="N7" s="20">
        <v>4</v>
      </c>
      <c r="O7" s="19"/>
      <c r="P7" s="19">
        <v>1</v>
      </c>
      <c r="Q7" s="19">
        <v>3</v>
      </c>
    </row>
    <row r="8" spans="1:17" x14ac:dyDescent="0.35">
      <c r="A8" s="33" t="s">
        <v>114</v>
      </c>
      <c r="B8" s="20">
        <v>16529</v>
      </c>
      <c r="C8" s="20">
        <v>4366</v>
      </c>
      <c r="D8" s="19">
        <v>641</v>
      </c>
      <c r="E8" s="20">
        <v>901</v>
      </c>
      <c r="F8" s="20">
        <v>513</v>
      </c>
      <c r="G8" s="20">
        <v>294</v>
      </c>
      <c r="H8" s="20">
        <v>1229</v>
      </c>
      <c r="I8" s="20">
        <v>648</v>
      </c>
      <c r="J8" s="20">
        <v>705</v>
      </c>
      <c r="K8" s="20">
        <v>869</v>
      </c>
      <c r="L8" s="20">
        <v>508</v>
      </c>
      <c r="M8" s="20">
        <v>781</v>
      </c>
      <c r="N8" s="20">
        <v>122</v>
      </c>
      <c r="O8" s="20">
        <v>530</v>
      </c>
      <c r="P8" s="20">
        <v>235</v>
      </c>
      <c r="Q8" s="20">
        <v>263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839</v>
      </c>
      <c r="C10" t="s">
        <v>358</v>
      </c>
      <c r="D10" t="s">
        <v>396</v>
      </c>
      <c r="E10" t="s">
        <v>425</v>
      </c>
      <c r="F10" t="s">
        <v>108</v>
      </c>
      <c r="G10" t="s">
        <v>2116</v>
      </c>
      <c r="H10" t="s">
        <v>447</v>
      </c>
      <c r="I10" t="s">
        <v>236</v>
      </c>
      <c r="J10" t="s">
        <v>464</v>
      </c>
      <c r="K10" t="s">
        <v>451</v>
      </c>
      <c r="L10" t="s">
        <v>275</v>
      </c>
      <c r="M10">
        <v>0.85</v>
      </c>
      <c r="N10" t="s">
        <v>108</v>
      </c>
      <c r="O10" t="s">
        <v>2289</v>
      </c>
      <c r="P10" t="s">
        <v>108</v>
      </c>
      <c r="Q10" t="s">
        <v>275</v>
      </c>
    </row>
    <row r="11" spans="1:17" x14ac:dyDescent="0.35">
      <c r="A11" t="s">
        <v>3</v>
      </c>
      <c r="B11" t="s">
        <v>618</v>
      </c>
      <c r="C11" t="s">
        <v>108</v>
      </c>
      <c r="D11" t="s">
        <v>108</v>
      </c>
      <c r="E11" t="s">
        <v>108</v>
      </c>
      <c r="F11" t="s">
        <v>108</v>
      </c>
      <c r="G11" t="s">
        <v>108</v>
      </c>
      <c r="H11" t="s">
        <v>108</v>
      </c>
      <c r="I11" t="s">
        <v>108</v>
      </c>
      <c r="J11" t="s">
        <v>108</v>
      </c>
      <c r="K11" t="s">
        <v>108</v>
      </c>
      <c r="L11" t="s">
        <v>108</v>
      </c>
      <c r="M11">
        <v>0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781</v>
      </c>
      <c r="C12" t="s">
        <v>278</v>
      </c>
      <c r="D12" t="s">
        <v>279</v>
      </c>
      <c r="E12" t="s">
        <v>108</v>
      </c>
      <c r="F12" t="s">
        <v>108</v>
      </c>
      <c r="G12" t="s">
        <v>108</v>
      </c>
      <c r="H12" t="s">
        <v>279</v>
      </c>
      <c r="I12" t="s">
        <v>108</v>
      </c>
      <c r="J12" t="s">
        <v>108</v>
      </c>
      <c r="K12" t="s">
        <v>204</v>
      </c>
      <c r="L12" t="s">
        <v>210</v>
      </c>
      <c r="M12">
        <v>0</v>
      </c>
      <c r="N12" t="s">
        <v>108</v>
      </c>
      <c r="O12" t="s">
        <v>108</v>
      </c>
      <c r="P12" t="s">
        <v>108</v>
      </c>
      <c r="Q12" t="s">
        <v>108</v>
      </c>
    </row>
    <row r="13" spans="1:17" x14ac:dyDescent="0.35">
      <c r="A13" t="s">
        <v>5</v>
      </c>
      <c r="B13" t="s">
        <v>1735</v>
      </c>
      <c r="C13" t="s">
        <v>359</v>
      </c>
      <c r="D13" t="s">
        <v>108</v>
      </c>
      <c r="E13" t="s">
        <v>108</v>
      </c>
      <c r="F13" t="s">
        <v>108</v>
      </c>
      <c r="G13" t="s">
        <v>108</v>
      </c>
      <c r="H13" t="s">
        <v>108</v>
      </c>
      <c r="I13" t="s">
        <v>108</v>
      </c>
      <c r="J13" t="s">
        <v>108</v>
      </c>
      <c r="K13" t="s">
        <v>108</v>
      </c>
      <c r="L13" t="s">
        <v>108</v>
      </c>
      <c r="M13">
        <v>0</v>
      </c>
      <c r="N13" t="s">
        <v>108</v>
      </c>
      <c r="O13" t="s">
        <v>108</v>
      </c>
      <c r="P13" t="s">
        <v>108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 t="s">
        <v>108</v>
      </c>
      <c r="I14" t="s">
        <v>108</v>
      </c>
      <c r="J14" t="s">
        <v>108</v>
      </c>
      <c r="K14" t="s">
        <v>108</v>
      </c>
      <c r="L14" t="s">
        <v>108</v>
      </c>
      <c r="M14">
        <v>0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108</v>
      </c>
      <c r="C15" t="s">
        <v>108</v>
      </c>
      <c r="D15" t="s">
        <v>108</v>
      </c>
      <c r="E15" t="s">
        <v>108</v>
      </c>
      <c r="F15" t="s">
        <v>108</v>
      </c>
      <c r="G15" t="s">
        <v>108</v>
      </c>
      <c r="H15" t="s">
        <v>108</v>
      </c>
      <c r="I15" t="s">
        <v>108</v>
      </c>
      <c r="J15" t="s">
        <v>108</v>
      </c>
      <c r="K15" t="s">
        <v>108</v>
      </c>
      <c r="L15" t="s">
        <v>108</v>
      </c>
      <c r="M15">
        <v>0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108</v>
      </c>
      <c r="C16" t="s">
        <v>108</v>
      </c>
      <c r="D16" t="s">
        <v>108</v>
      </c>
      <c r="E16" t="s">
        <v>108</v>
      </c>
      <c r="F16" t="s">
        <v>108</v>
      </c>
      <c r="G16" t="s">
        <v>108</v>
      </c>
      <c r="H16" t="s">
        <v>108</v>
      </c>
      <c r="I16" t="s">
        <v>108</v>
      </c>
      <c r="J16" t="s">
        <v>108</v>
      </c>
      <c r="K16" t="s">
        <v>108</v>
      </c>
      <c r="L16" t="s">
        <v>108</v>
      </c>
      <c r="M16">
        <v>0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581</v>
      </c>
      <c r="C17" t="s">
        <v>360</v>
      </c>
      <c r="D17" t="s">
        <v>397</v>
      </c>
      <c r="E17" t="s">
        <v>426</v>
      </c>
      <c r="F17" t="s">
        <v>432</v>
      </c>
      <c r="G17" t="s">
        <v>2116</v>
      </c>
      <c r="H17" t="s">
        <v>448</v>
      </c>
      <c r="I17" t="s">
        <v>2639</v>
      </c>
      <c r="J17" t="s">
        <v>465</v>
      </c>
      <c r="K17" t="s">
        <v>230</v>
      </c>
      <c r="L17" t="s">
        <v>575</v>
      </c>
      <c r="M17">
        <v>1.71</v>
      </c>
      <c r="N17" t="s">
        <v>483</v>
      </c>
      <c r="O17" t="s">
        <v>456</v>
      </c>
      <c r="P17" t="s">
        <v>143</v>
      </c>
      <c r="Q17" t="s">
        <v>493</v>
      </c>
    </row>
    <row r="18" spans="1:17" x14ac:dyDescent="0.35">
      <c r="A18" t="s">
        <v>10</v>
      </c>
      <c r="B18" t="s">
        <v>1736</v>
      </c>
      <c r="C18" t="s">
        <v>279</v>
      </c>
      <c r="D18" t="s">
        <v>279</v>
      </c>
      <c r="E18" t="s">
        <v>108</v>
      </c>
      <c r="F18" t="s">
        <v>108</v>
      </c>
      <c r="G18" t="s">
        <v>108</v>
      </c>
      <c r="H18" t="s">
        <v>108</v>
      </c>
      <c r="I18" t="s">
        <v>362</v>
      </c>
      <c r="J18" t="s">
        <v>108</v>
      </c>
      <c r="K18" t="s">
        <v>108</v>
      </c>
      <c r="L18" t="s">
        <v>147</v>
      </c>
      <c r="M18">
        <v>33.33</v>
      </c>
      <c r="N18" t="s">
        <v>108</v>
      </c>
      <c r="O18" t="s">
        <v>108</v>
      </c>
      <c r="P18" t="s">
        <v>108</v>
      </c>
      <c r="Q18" t="s">
        <v>195</v>
      </c>
    </row>
    <row r="19" spans="1:17" x14ac:dyDescent="0.35">
      <c r="A19" t="s">
        <v>11</v>
      </c>
      <c r="B19" t="s">
        <v>495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 t="s">
        <v>108</v>
      </c>
      <c r="I19" t="s">
        <v>108</v>
      </c>
      <c r="J19" t="s">
        <v>108</v>
      </c>
      <c r="K19" t="s">
        <v>108</v>
      </c>
      <c r="L19" t="s">
        <v>108</v>
      </c>
      <c r="M19">
        <v>0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1737</v>
      </c>
      <c r="C20" t="s">
        <v>361</v>
      </c>
      <c r="D20" t="s">
        <v>108</v>
      </c>
      <c r="E20" t="s">
        <v>108</v>
      </c>
      <c r="F20" t="s">
        <v>108</v>
      </c>
      <c r="G20" t="s">
        <v>108</v>
      </c>
      <c r="H20" t="s">
        <v>108</v>
      </c>
      <c r="I20" t="s">
        <v>108</v>
      </c>
      <c r="J20" t="s">
        <v>147</v>
      </c>
      <c r="K20" t="s">
        <v>108</v>
      </c>
      <c r="L20" t="s">
        <v>108</v>
      </c>
      <c r="M20">
        <v>0</v>
      </c>
      <c r="N20" t="s">
        <v>108</v>
      </c>
      <c r="O20" t="s">
        <v>108</v>
      </c>
      <c r="P20" t="s">
        <v>108</v>
      </c>
      <c r="Q20" t="s">
        <v>108</v>
      </c>
    </row>
    <row r="21" spans="1:17" x14ac:dyDescent="0.35">
      <c r="A21" t="s">
        <v>13</v>
      </c>
      <c r="B21" t="s">
        <v>1738</v>
      </c>
      <c r="C21" t="s">
        <v>362</v>
      </c>
      <c r="D21" t="s">
        <v>108</v>
      </c>
      <c r="E21" t="s">
        <v>108</v>
      </c>
      <c r="F21" t="s">
        <v>108</v>
      </c>
      <c r="G21" t="s">
        <v>108</v>
      </c>
      <c r="H21" t="s">
        <v>108</v>
      </c>
      <c r="I21" t="s">
        <v>108</v>
      </c>
      <c r="J21" t="s">
        <v>279</v>
      </c>
      <c r="K21" t="s">
        <v>108</v>
      </c>
      <c r="L21" t="s">
        <v>108</v>
      </c>
      <c r="M21">
        <v>0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1739</v>
      </c>
      <c r="C22" t="s">
        <v>205</v>
      </c>
      <c r="D22" t="s">
        <v>205</v>
      </c>
      <c r="E22" t="s">
        <v>205</v>
      </c>
      <c r="F22" t="s">
        <v>205</v>
      </c>
      <c r="G22" t="s">
        <v>205</v>
      </c>
      <c r="H22" t="s">
        <v>205</v>
      </c>
      <c r="I22" t="s">
        <v>205</v>
      </c>
      <c r="J22" t="s">
        <v>205</v>
      </c>
      <c r="K22" t="s">
        <v>205</v>
      </c>
      <c r="L22" t="s">
        <v>205</v>
      </c>
      <c r="M22">
        <v>0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816</v>
      </c>
      <c r="C23" t="s">
        <v>363</v>
      </c>
      <c r="D23" t="s">
        <v>398</v>
      </c>
      <c r="E23" t="s">
        <v>1985</v>
      </c>
      <c r="F23" t="s">
        <v>2025</v>
      </c>
      <c r="G23" t="s">
        <v>441</v>
      </c>
      <c r="H23" t="s">
        <v>2493</v>
      </c>
      <c r="I23" t="s">
        <v>2640</v>
      </c>
      <c r="J23" t="s">
        <v>2788</v>
      </c>
      <c r="K23" t="s">
        <v>2941</v>
      </c>
      <c r="L23" t="s">
        <v>918</v>
      </c>
      <c r="M23">
        <v>9.83</v>
      </c>
      <c r="N23" t="s">
        <v>483</v>
      </c>
      <c r="O23" t="s">
        <v>436</v>
      </c>
      <c r="P23" t="s">
        <v>3689</v>
      </c>
      <c r="Q23" t="s">
        <v>3832</v>
      </c>
    </row>
    <row r="24" spans="1:17" x14ac:dyDescent="0.35">
      <c r="A24" t="s">
        <v>16</v>
      </c>
      <c r="B24" t="s">
        <v>278</v>
      </c>
      <c r="C24" t="s">
        <v>364</v>
      </c>
      <c r="D24" t="s">
        <v>399</v>
      </c>
      <c r="E24" t="s">
        <v>427</v>
      </c>
      <c r="F24" t="s">
        <v>300</v>
      </c>
      <c r="G24" t="s">
        <v>442</v>
      </c>
      <c r="H24" t="s">
        <v>228</v>
      </c>
      <c r="I24" t="s">
        <v>812</v>
      </c>
      <c r="J24" t="s">
        <v>466</v>
      </c>
      <c r="K24" t="s">
        <v>2942</v>
      </c>
      <c r="L24" t="s">
        <v>108</v>
      </c>
      <c r="M24">
        <v>0.43</v>
      </c>
      <c r="N24" t="s">
        <v>484</v>
      </c>
      <c r="O24" t="s">
        <v>487</v>
      </c>
      <c r="P24" t="s">
        <v>171</v>
      </c>
      <c r="Q24" t="s">
        <v>494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 t="s">
        <v>108</v>
      </c>
      <c r="I28" t="s">
        <v>108</v>
      </c>
      <c r="J28" t="s">
        <v>108</v>
      </c>
      <c r="K28" t="s">
        <v>108</v>
      </c>
      <c r="L28" t="s">
        <v>108</v>
      </c>
      <c r="M28">
        <v>0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580</v>
      </c>
      <c r="C29" t="s">
        <v>108</v>
      </c>
      <c r="D29" t="s">
        <v>108</v>
      </c>
      <c r="E29" t="s">
        <v>108</v>
      </c>
      <c r="F29" t="s">
        <v>108</v>
      </c>
      <c r="G29" t="s">
        <v>108</v>
      </c>
      <c r="H29" t="s">
        <v>108</v>
      </c>
      <c r="I29" t="s">
        <v>108</v>
      </c>
      <c r="J29" t="s">
        <v>108</v>
      </c>
      <c r="K29" t="s">
        <v>108</v>
      </c>
      <c r="L29" t="s">
        <v>108</v>
      </c>
      <c r="M29">
        <v>0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108</v>
      </c>
      <c r="C30" t="s">
        <v>108</v>
      </c>
      <c r="D30" t="s">
        <v>108</v>
      </c>
      <c r="E30" t="s">
        <v>108</v>
      </c>
      <c r="F30" t="s">
        <v>108</v>
      </c>
      <c r="G30" t="s">
        <v>108</v>
      </c>
      <c r="H30" t="s">
        <v>2494</v>
      </c>
      <c r="I30" t="s">
        <v>108</v>
      </c>
      <c r="J30" t="s">
        <v>108</v>
      </c>
      <c r="K30" t="s">
        <v>108</v>
      </c>
      <c r="L30" t="s">
        <v>108</v>
      </c>
      <c r="M30">
        <v>0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657</v>
      </c>
      <c r="C31" t="s">
        <v>365</v>
      </c>
      <c r="D31" t="s">
        <v>108</v>
      </c>
      <c r="E31" t="s">
        <v>108</v>
      </c>
      <c r="F31" t="s">
        <v>108</v>
      </c>
      <c r="G31" t="s">
        <v>108</v>
      </c>
      <c r="H31" t="s">
        <v>2495</v>
      </c>
      <c r="I31" t="s">
        <v>108</v>
      </c>
      <c r="J31" t="s">
        <v>108</v>
      </c>
      <c r="K31" t="s">
        <v>108</v>
      </c>
      <c r="L31" t="s">
        <v>108</v>
      </c>
      <c r="M31">
        <v>0</v>
      </c>
      <c r="N31" t="s">
        <v>108</v>
      </c>
      <c r="O31" t="s">
        <v>108</v>
      </c>
      <c r="P31" t="s">
        <v>108</v>
      </c>
      <c r="Q31" t="s">
        <v>108</v>
      </c>
    </row>
    <row r="32" spans="1:17" x14ac:dyDescent="0.35">
      <c r="A32" t="s">
        <v>24</v>
      </c>
      <c r="B32" t="s">
        <v>713</v>
      </c>
      <c r="C32" t="s">
        <v>366</v>
      </c>
      <c r="D32" t="s">
        <v>108</v>
      </c>
      <c r="E32" t="s">
        <v>108</v>
      </c>
      <c r="F32" t="s">
        <v>279</v>
      </c>
      <c r="G32" t="s">
        <v>108</v>
      </c>
      <c r="H32" t="s">
        <v>449</v>
      </c>
      <c r="I32" t="s">
        <v>108</v>
      </c>
      <c r="J32" t="s">
        <v>108</v>
      </c>
      <c r="K32" t="s">
        <v>108</v>
      </c>
      <c r="L32" t="s">
        <v>147</v>
      </c>
      <c r="M32">
        <v>0</v>
      </c>
      <c r="N32" t="s">
        <v>108</v>
      </c>
      <c r="O32" t="s">
        <v>270</v>
      </c>
      <c r="P32" t="s">
        <v>108</v>
      </c>
      <c r="Q32" t="s">
        <v>108</v>
      </c>
    </row>
    <row r="33" spans="1:17" x14ac:dyDescent="0.35">
      <c r="A33" t="s">
        <v>25</v>
      </c>
      <c r="B33" t="s">
        <v>1740</v>
      </c>
      <c r="C33" t="s">
        <v>367</v>
      </c>
      <c r="D33" t="s">
        <v>108</v>
      </c>
      <c r="E33" t="s">
        <v>108</v>
      </c>
      <c r="F33" t="s">
        <v>108</v>
      </c>
      <c r="G33" t="s">
        <v>108</v>
      </c>
      <c r="H33" t="s">
        <v>108</v>
      </c>
      <c r="I33" t="s">
        <v>108</v>
      </c>
      <c r="J33" t="s">
        <v>108</v>
      </c>
      <c r="K33" t="s">
        <v>108</v>
      </c>
      <c r="L33" t="s">
        <v>108</v>
      </c>
      <c r="M33">
        <v>0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108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 t="s">
        <v>108</v>
      </c>
      <c r="I34" t="s">
        <v>108</v>
      </c>
      <c r="J34" t="s">
        <v>108</v>
      </c>
      <c r="K34" t="s">
        <v>108</v>
      </c>
      <c r="L34" t="s">
        <v>108</v>
      </c>
      <c r="M34">
        <v>0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1741</v>
      </c>
      <c r="C36" t="s">
        <v>368</v>
      </c>
      <c r="D36" t="s">
        <v>400</v>
      </c>
      <c r="E36" t="s">
        <v>1986</v>
      </c>
      <c r="F36" t="s">
        <v>433</v>
      </c>
      <c r="G36" t="s">
        <v>2356</v>
      </c>
      <c r="H36" t="s">
        <v>2496</v>
      </c>
      <c r="I36" t="s">
        <v>2641</v>
      </c>
      <c r="J36" t="s">
        <v>2789</v>
      </c>
      <c r="K36" t="s">
        <v>1947</v>
      </c>
      <c r="L36" t="s">
        <v>3094</v>
      </c>
      <c r="M36">
        <v>0.60819999999999996</v>
      </c>
      <c r="N36" t="s">
        <v>3390</v>
      </c>
      <c r="O36" t="s">
        <v>3533</v>
      </c>
      <c r="P36" t="s">
        <v>3690</v>
      </c>
      <c r="Q36" t="s">
        <v>3833</v>
      </c>
    </row>
    <row r="37" spans="1:17" x14ac:dyDescent="0.35">
      <c r="A37" s="1" t="s">
        <v>29</v>
      </c>
      <c r="B37" t="s">
        <v>1742</v>
      </c>
      <c r="C37" t="s">
        <v>369</v>
      </c>
      <c r="D37" t="s">
        <v>401</v>
      </c>
      <c r="E37" t="s">
        <v>1987</v>
      </c>
      <c r="F37" t="s">
        <v>2177</v>
      </c>
      <c r="G37" t="s">
        <v>2357</v>
      </c>
      <c r="H37" t="s">
        <v>2497</v>
      </c>
      <c r="I37" t="s">
        <v>2642</v>
      </c>
      <c r="J37" t="s">
        <v>2790</v>
      </c>
      <c r="K37" t="s">
        <v>2943</v>
      </c>
      <c r="L37" t="s">
        <v>3095</v>
      </c>
      <c r="M37">
        <v>0.60570000000000002</v>
      </c>
      <c r="N37" t="s">
        <v>3391</v>
      </c>
      <c r="O37" t="s">
        <v>2416</v>
      </c>
      <c r="P37" t="s">
        <v>3102</v>
      </c>
      <c r="Q37" t="s">
        <v>3834</v>
      </c>
    </row>
    <row r="38" spans="1:17" x14ac:dyDescent="0.35">
      <c r="A38" t="s">
        <v>30</v>
      </c>
      <c r="B38" t="s">
        <v>1743</v>
      </c>
      <c r="C38" t="s">
        <v>370</v>
      </c>
      <c r="D38" t="s">
        <v>402</v>
      </c>
      <c r="E38" t="s">
        <v>1988</v>
      </c>
      <c r="F38" t="s">
        <v>434</v>
      </c>
      <c r="G38" t="s">
        <v>441</v>
      </c>
      <c r="H38" t="s">
        <v>2498</v>
      </c>
      <c r="I38" t="s">
        <v>657</v>
      </c>
      <c r="J38" t="s">
        <v>2791</v>
      </c>
      <c r="K38" t="s">
        <v>602</v>
      </c>
      <c r="L38" t="s">
        <v>3096</v>
      </c>
      <c r="M38">
        <v>14.96</v>
      </c>
      <c r="N38" t="s">
        <v>3392</v>
      </c>
      <c r="O38" t="s">
        <v>3534</v>
      </c>
      <c r="P38" t="s">
        <v>3691</v>
      </c>
      <c r="Q38" t="s">
        <v>495</v>
      </c>
    </row>
    <row r="39" spans="1:17" x14ac:dyDescent="0.35">
      <c r="A39" t="s">
        <v>31</v>
      </c>
      <c r="B39" t="s">
        <v>1744</v>
      </c>
      <c r="C39" t="s">
        <v>279</v>
      </c>
      <c r="D39" t="s">
        <v>403</v>
      </c>
      <c r="E39" t="s">
        <v>108</v>
      </c>
      <c r="F39" t="s">
        <v>108</v>
      </c>
      <c r="G39" t="s">
        <v>204</v>
      </c>
      <c r="H39" t="s">
        <v>450</v>
      </c>
      <c r="I39" t="s">
        <v>108</v>
      </c>
      <c r="J39" t="s">
        <v>193</v>
      </c>
      <c r="K39" t="s">
        <v>108</v>
      </c>
      <c r="L39" t="s">
        <v>804</v>
      </c>
      <c r="M39">
        <v>5.71</v>
      </c>
      <c r="N39" t="s">
        <v>108</v>
      </c>
      <c r="O39" t="s">
        <v>450</v>
      </c>
      <c r="P39" t="s">
        <v>108</v>
      </c>
      <c r="Q39" t="s">
        <v>209</v>
      </c>
    </row>
    <row r="40" spans="1:17" x14ac:dyDescent="0.35">
      <c r="A40" s="1" t="s">
        <v>32</v>
      </c>
      <c r="B40" t="s">
        <v>1745</v>
      </c>
      <c r="C40" t="s">
        <v>371</v>
      </c>
      <c r="D40" t="s">
        <v>404</v>
      </c>
      <c r="E40" t="s">
        <v>1989</v>
      </c>
      <c r="F40" t="s">
        <v>2178</v>
      </c>
      <c r="G40" t="s">
        <v>2358</v>
      </c>
      <c r="H40" t="s">
        <v>2499</v>
      </c>
      <c r="I40" t="s">
        <v>2643</v>
      </c>
      <c r="J40" t="s">
        <v>2792</v>
      </c>
      <c r="K40" t="s">
        <v>2944</v>
      </c>
      <c r="L40" t="s">
        <v>3097</v>
      </c>
      <c r="M40">
        <v>11054.89</v>
      </c>
      <c r="N40" t="s">
        <v>3393</v>
      </c>
      <c r="O40" t="s">
        <v>3535</v>
      </c>
      <c r="P40" t="s">
        <v>3692</v>
      </c>
      <c r="Q40" t="s">
        <v>3835</v>
      </c>
    </row>
    <row r="41" spans="1:17" x14ac:dyDescent="0.35">
      <c r="A41" s="1" t="s">
        <v>33</v>
      </c>
      <c r="B41" t="s">
        <v>680</v>
      </c>
      <c r="C41" t="s">
        <v>372</v>
      </c>
      <c r="D41" t="s">
        <v>224</v>
      </c>
      <c r="E41" t="s">
        <v>224</v>
      </c>
      <c r="F41" t="s">
        <v>224</v>
      </c>
      <c r="G41" t="s">
        <v>224</v>
      </c>
      <c r="H41" t="s">
        <v>212</v>
      </c>
      <c r="I41" t="s">
        <v>212</v>
      </c>
      <c r="J41" t="s">
        <v>232</v>
      </c>
      <c r="K41" t="s">
        <v>224</v>
      </c>
      <c r="L41" t="s">
        <v>108</v>
      </c>
      <c r="M41">
        <v>0.03</v>
      </c>
      <c r="N41" t="s">
        <v>108</v>
      </c>
      <c r="O41" t="s">
        <v>108</v>
      </c>
      <c r="P41" t="s">
        <v>224</v>
      </c>
      <c r="Q41" t="s">
        <v>212</v>
      </c>
    </row>
    <row r="42" spans="1:17" x14ac:dyDescent="0.35">
      <c r="A42" s="1" t="s">
        <v>34</v>
      </c>
      <c r="B42" t="s">
        <v>208</v>
      </c>
      <c r="C42" t="s">
        <v>233</v>
      </c>
      <c r="D42" t="s">
        <v>214</v>
      </c>
      <c r="E42" t="s">
        <v>207</v>
      </c>
      <c r="F42" t="s">
        <v>2179</v>
      </c>
      <c r="G42" t="s">
        <v>2359</v>
      </c>
      <c r="H42" t="s">
        <v>225</v>
      </c>
      <c r="I42" t="s">
        <v>238</v>
      </c>
      <c r="J42" t="s">
        <v>457</v>
      </c>
      <c r="K42" t="s">
        <v>226</v>
      </c>
      <c r="L42" t="s">
        <v>775</v>
      </c>
      <c r="M42">
        <v>0.56999999999999995</v>
      </c>
      <c r="N42" t="s">
        <v>3394</v>
      </c>
      <c r="O42" t="s">
        <v>2289</v>
      </c>
      <c r="P42" t="s">
        <v>2107</v>
      </c>
      <c r="Q42" t="s">
        <v>348</v>
      </c>
    </row>
    <row r="43" spans="1:17" x14ac:dyDescent="0.35">
      <c r="A43" t="s">
        <v>35</v>
      </c>
      <c r="B43" t="s">
        <v>325</v>
      </c>
      <c r="C43" t="s">
        <v>373</v>
      </c>
      <c r="D43" t="s">
        <v>405</v>
      </c>
      <c r="E43" t="s">
        <v>1969</v>
      </c>
      <c r="F43" t="s">
        <v>435</v>
      </c>
      <c r="G43" t="s">
        <v>2209</v>
      </c>
      <c r="H43" t="s">
        <v>451</v>
      </c>
      <c r="I43" t="s">
        <v>405</v>
      </c>
      <c r="J43" t="s">
        <v>467</v>
      </c>
      <c r="K43" t="s">
        <v>499</v>
      </c>
      <c r="L43" t="s">
        <v>653</v>
      </c>
      <c r="M43">
        <v>0.27</v>
      </c>
      <c r="N43" t="s">
        <v>249</v>
      </c>
      <c r="O43" t="s">
        <v>488</v>
      </c>
      <c r="P43" t="s">
        <v>249</v>
      </c>
      <c r="Q43" t="s">
        <v>214</v>
      </c>
    </row>
    <row r="44" spans="1:17" x14ac:dyDescent="0.35">
      <c r="A44" t="s">
        <v>36</v>
      </c>
      <c r="B44" t="s">
        <v>1746</v>
      </c>
      <c r="C44" t="s">
        <v>374</v>
      </c>
      <c r="D44" t="s">
        <v>406</v>
      </c>
      <c r="E44" t="s">
        <v>406</v>
      </c>
      <c r="F44" t="s">
        <v>181</v>
      </c>
      <c r="G44" t="s">
        <v>443</v>
      </c>
      <c r="H44" t="s">
        <v>452</v>
      </c>
      <c r="I44" t="s">
        <v>345</v>
      </c>
      <c r="J44" t="s">
        <v>2571</v>
      </c>
      <c r="K44" t="s">
        <v>500</v>
      </c>
      <c r="L44" t="s">
        <v>179</v>
      </c>
      <c r="M44">
        <v>4.6500000000000004</v>
      </c>
      <c r="N44" t="s">
        <v>250</v>
      </c>
      <c r="O44" t="s">
        <v>473</v>
      </c>
      <c r="P44" t="s">
        <v>330</v>
      </c>
      <c r="Q44" t="s">
        <v>496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1747</v>
      </c>
      <c r="C46" t="s">
        <v>375</v>
      </c>
      <c r="D46" t="s">
        <v>407</v>
      </c>
      <c r="E46" t="s">
        <v>1990</v>
      </c>
      <c r="F46" t="s">
        <v>2180</v>
      </c>
      <c r="G46" t="s">
        <v>2360</v>
      </c>
      <c r="H46" t="s">
        <v>2500</v>
      </c>
      <c r="I46" t="s">
        <v>813</v>
      </c>
      <c r="J46" t="s">
        <v>2793</v>
      </c>
      <c r="K46" t="s">
        <v>2945</v>
      </c>
      <c r="L46" t="s">
        <v>3098</v>
      </c>
      <c r="M46">
        <v>55.63</v>
      </c>
      <c r="N46" t="s">
        <v>3395</v>
      </c>
      <c r="O46" t="s">
        <v>3536</v>
      </c>
      <c r="P46" t="s">
        <v>3693</v>
      </c>
      <c r="Q46" t="s">
        <v>3836</v>
      </c>
    </row>
    <row r="47" spans="1:17" x14ac:dyDescent="0.35">
      <c r="A47" s="1" t="s">
        <v>39</v>
      </c>
      <c r="B47" t="s">
        <v>879</v>
      </c>
      <c r="C47" t="s">
        <v>376</v>
      </c>
      <c r="D47" t="s">
        <v>408</v>
      </c>
      <c r="E47" t="s">
        <v>428</v>
      </c>
      <c r="F47" t="s">
        <v>436</v>
      </c>
      <c r="G47" t="s">
        <v>2361</v>
      </c>
      <c r="H47" t="s">
        <v>453</v>
      </c>
      <c r="I47" t="s">
        <v>2644</v>
      </c>
      <c r="J47" t="s">
        <v>468</v>
      </c>
      <c r="K47" t="s">
        <v>2946</v>
      </c>
      <c r="L47" t="s">
        <v>385</v>
      </c>
      <c r="M47">
        <v>4.96</v>
      </c>
      <c r="N47" t="s">
        <v>485</v>
      </c>
      <c r="O47" t="s">
        <v>3537</v>
      </c>
      <c r="P47" t="s">
        <v>3694</v>
      </c>
      <c r="Q47" t="s">
        <v>3764</v>
      </c>
    </row>
    <row r="48" spans="1:17" x14ac:dyDescent="0.35">
      <c r="A48" t="s">
        <v>40</v>
      </c>
      <c r="B48" t="s">
        <v>344</v>
      </c>
      <c r="C48" t="s">
        <v>377</v>
      </c>
      <c r="D48" t="s">
        <v>409</v>
      </c>
      <c r="E48" t="s">
        <v>429</v>
      </c>
      <c r="F48" t="s">
        <v>171</v>
      </c>
      <c r="G48" t="s">
        <v>444</v>
      </c>
      <c r="H48" t="s">
        <v>220</v>
      </c>
      <c r="I48" t="s">
        <v>148</v>
      </c>
      <c r="J48" t="s">
        <v>236</v>
      </c>
      <c r="K48" t="s">
        <v>220</v>
      </c>
      <c r="L48" t="s">
        <v>2473</v>
      </c>
      <c r="M48">
        <v>1.08</v>
      </c>
      <c r="N48" t="s">
        <v>275</v>
      </c>
      <c r="O48" t="s">
        <v>489</v>
      </c>
      <c r="P48" t="s">
        <v>491</v>
      </c>
      <c r="Q48" t="s">
        <v>3837</v>
      </c>
    </row>
    <row r="49" spans="1:17" x14ac:dyDescent="0.35">
      <c r="A49" t="s">
        <v>41</v>
      </c>
      <c r="B49" t="s">
        <v>1748</v>
      </c>
      <c r="C49" t="s">
        <v>378</v>
      </c>
      <c r="D49" t="s">
        <v>410</v>
      </c>
      <c r="E49" t="s">
        <v>1991</v>
      </c>
      <c r="F49" t="s">
        <v>2181</v>
      </c>
      <c r="G49" t="s">
        <v>2362</v>
      </c>
      <c r="H49" t="s">
        <v>2501</v>
      </c>
      <c r="I49" t="s">
        <v>2645</v>
      </c>
      <c r="J49" t="s">
        <v>2794</v>
      </c>
      <c r="K49" t="s">
        <v>2947</v>
      </c>
      <c r="L49" t="s">
        <v>3099</v>
      </c>
      <c r="M49">
        <v>174.89</v>
      </c>
      <c r="N49" t="s">
        <v>3396</v>
      </c>
      <c r="O49" t="s">
        <v>3538</v>
      </c>
      <c r="P49" t="s">
        <v>3695</v>
      </c>
      <c r="Q49" t="s">
        <v>3838</v>
      </c>
    </row>
    <row r="50" spans="1:17" x14ac:dyDescent="0.35">
      <c r="A50" t="s">
        <v>42</v>
      </c>
      <c r="B50" t="s">
        <v>1474</v>
      </c>
      <c r="C50" t="s">
        <v>379</v>
      </c>
      <c r="D50" t="s">
        <v>108</v>
      </c>
      <c r="E50" t="s">
        <v>108</v>
      </c>
      <c r="F50" t="s">
        <v>108</v>
      </c>
      <c r="G50" t="s">
        <v>108</v>
      </c>
      <c r="H50" t="s">
        <v>108</v>
      </c>
      <c r="I50" t="s">
        <v>108</v>
      </c>
      <c r="J50" t="s">
        <v>108</v>
      </c>
      <c r="K50" t="s">
        <v>108</v>
      </c>
      <c r="L50" t="s">
        <v>108</v>
      </c>
      <c r="M50">
        <v>4.4800000000000004</v>
      </c>
      <c r="N50" t="s">
        <v>108</v>
      </c>
      <c r="O50" t="s">
        <v>108</v>
      </c>
      <c r="P50" t="s">
        <v>108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1749</v>
      </c>
      <c r="C52" t="s">
        <v>380</v>
      </c>
      <c r="D52" t="s">
        <v>411</v>
      </c>
      <c r="E52" t="s">
        <v>1992</v>
      </c>
      <c r="F52" t="s">
        <v>2182</v>
      </c>
      <c r="G52" t="s">
        <v>2363</v>
      </c>
      <c r="H52" t="s">
        <v>454</v>
      </c>
      <c r="I52" t="s">
        <v>2646</v>
      </c>
      <c r="J52" t="s">
        <v>2795</v>
      </c>
      <c r="K52" t="s">
        <v>2948</v>
      </c>
      <c r="L52" t="s">
        <v>3100</v>
      </c>
      <c r="M52">
        <v>0.4239</v>
      </c>
      <c r="N52" t="s">
        <v>3397</v>
      </c>
      <c r="O52" t="s">
        <v>3539</v>
      </c>
      <c r="P52" t="s">
        <v>3696</v>
      </c>
      <c r="Q52" t="s">
        <v>3839</v>
      </c>
    </row>
    <row r="53" spans="1:17" x14ac:dyDescent="0.35">
      <c r="A53" t="s">
        <v>45</v>
      </c>
      <c r="B53" t="s">
        <v>1750</v>
      </c>
      <c r="C53" t="s">
        <v>381</v>
      </c>
      <c r="D53" t="s">
        <v>412</v>
      </c>
      <c r="E53" t="s">
        <v>1993</v>
      </c>
      <c r="F53" t="s">
        <v>2183</v>
      </c>
      <c r="G53" t="s">
        <v>2364</v>
      </c>
      <c r="H53" t="s">
        <v>2502</v>
      </c>
      <c r="I53" t="s">
        <v>2647</v>
      </c>
      <c r="J53" t="s">
        <v>2169</v>
      </c>
      <c r="K53" t="s">
        <v>2949</v>
      </c>
      <c r="L53" t="s">
        <v>3101</v>
      </c>
      <c r="M53">
        <v>0.37559999999999999</v>
      </c>
      <c r="N53" t="s">
        <v>3398</v>
      </c>
      <c r="O53" t="s">
        <v>3540</v>
      </c>
      <c r="P53" t="s">
        <v>3384</v>
      </c>
      <c r="Q53" t="s">
        <v>2384</v>
      </c>
    </row>
    <row r="54" spans="1:17" x14ac:dyDescent="0.35">
      <c r="A54" t="s">
        <v>46</v>
      </c>
      <c r="B54" t="s">
        <v>1751</v>
      </c>
      <c r="C54" t="s">
        <v>382</v>
      </c>
      <c r="D54" t="s">
        <v>413</v>
      </c>
      <c r="E54" t="s">
        <v>1994</v>
      </c>
      <c r="F54" t="s">
        <v>2184</v>
      </c>
      <c r="G54" t="s">
        <v>2365</v>
      </c>
      <c r="H54" t="s">
        <v>2503</v>
      </c>
      <c r="I54" t="s">
        <v>2648</v>
      </c>
      <c r="J54" t="s">
        <v>2796</v>
      </c>
      <c r="K54" t="s">
        <v>501</v>
      </c>
      <c r="L54" t="s">
        <v>3102</v>
      </c>
      <c r="M54">
        <v>0.63439999999999996</v>
      </c>
      <c r="N54" t="s">
        <v>3399</v>
      </c>
      <c r="O54" t="s">
        <v>3541</v>
      </c>
      <c r="P54" t="s">
        <v>3697</v>
      </c>
      <c r="Q54" t="s">
        <v>3840</v>
      </c>
    </row>
    <row r="55" spans="1:17" x14ac:dyDescent="0.35">
      <c r="A55" t="s">
        <v>47</v>
      </c>
      <c r="B55" t="s">
        <v>1752</v>
      </c>
      <c r="C55" t="s">
        <v>383</v>
      </c>
      <c r="D55" t="s">
        <v>414</v>
      </c>
      <c r="E55" t="s">
        <v>1995</v>
      </c>
      <c r="F55" t="s">
        <v>2185</v>
      </c>
      <c r="G55" t="s">
        <v>2366</v>
      </c>
      <c r="H55" t="s">
        <v>2504</v>
      </c>
      <c r="I55" t="s">
        <v>2649</v>
      </c>
      <c r="J55" t="s">
        <v>211</v>
      </c>
      <c r="K55" t="s">
        <v>2950</v>
      </c>
      <c r="L55" t="s">
        <v>3103</v>
      </c>
      <c r="M55">
        <v>0.65669999999999995</v>
      </c>
      <c r="N55" t="s">
        <v>211</v>
      </c>
      <c r="O55" t="s">
        <v>3217</v>
      </c>
      <c r="P55" t="s">
        <v>3698</v>
      </c>
      <c r="Q55" t="s">
        <v>3841</v>
      </c>
    </row>
    <row r="56" spans="1:17" x14ac:dyDescent="0.35">
      <c r="A56" s="2" t="s">
        <v>48</v>
      </c>
      <c r="B56" t="s">
        <v>1741</v>
      </c>
      <c r="C56" t="s">
        <v>368</v>
      </c>
      <c r="D56" t="s">
        <v>400</v>
      </c>
      <c r="E56" t="s">
        <v>1986</v>
      </c>
      <c r="F56" t="s">
        <v>433</v>
      </c>
      <c r="G56" t="s">
        <v>2356</v>
      </c>
      <c r="H56" t="s">
        <v>2496</v>
      </c>
      <c r="I56" t="s">
        <v>2641</v>
      </c>
      <c r="J56" t="s">
        <v>2789</v>
      </c>
      <c r="K56" t="s">
        <v>1947</v>
      </c>
      <c r="L56" t="s">
        <v>3094</v>
      </c>
      <c r="M56">
        <v>0.60819999999999996</v>
      </c>
      <c r="N56" t="s">
        <v>3390</v>
      </c>
      <c r="O56" t="s">
        <v>3533</v>
      </c>
      <c r="P56" t="s">
        <v>3690</v>
      </c>
      <c r="Q56" t="s">
        <v>3833</v>
      </c>
    </row>
    <row r="57" spans="1:17" x14ac:dyDescent="0.35">
      <c r="A57" t="s">
        <v>49</v>
      </c>
      <c r="B57" t="s">
        <v>797</v>
      </c>
      <c r="C57" t="s">
        <v>384</v>
      </c>
      <c r="D57" t="s">
        <v>415</v>
      </c>
      <c r="E57" t="s">
        <v>229</v>
      </c>
      <c r="F57" t="s">
        <v>437</v>
      </c>
      <c r="G57" t="s">
        <v>445</v>
      </c>
      <c r="H57" t="s">
        <v>2505</v>
      </c>
      <c r="I57" t="s">
        <v>230</v>
      </c>
      <c r="J57" t="s">
        <v>376</v>
      </c>
      <c r="K57" t="s">
        <v>2418</v>
      </c>
      <c r="L57" t="s">
        <v>1121</v>
      </c>
      <c r="M57">
        <v>3.6</v>
      </c>
      <c r="N57" t="s">
        <v>486</v>
      </c>
      <c r="O57" t="s">
        <v>331</v>
      </c>
      <c r="P57" t="s">
        <v>492</v>
      </c>
      <c r="Q57" t="s">
        <v>497</v>
      </c>
    </row>
    <row r="58" spans="1:17" x14ac:dyDescent="0.35">
      <c r="A58" t="s">
        <v>50</v>
      </c>
      <c r="B58" t="s">
        <v>626</v>
      </c>
      <c r="C58" t="s">
        <v>179</v>
      </c>
      <c r="D58" t="s">
        <v>416</v>
      </c>
      <c r="E58" t="s">
        <v>430</v>
      </c>
      <c r="F58" t="s">
        <v>438</v>
      </c>
      <c r="G58" t="s">
        <v>193</v>
      </c>
      <c r="H58" t="s">
        <v>455</v>
      </c>
      <c r="I58" t="s">
        <v>462</v>
      </c>
      <c r="J58" t="s">
        <v>469</v>
      </c>
      <c r="K58" t="s">
        <v>2216</v>
      </c>
      <c r="L58" t="s">
        <v>625</v>
      </c>
      <c r="M58">
        <v>2.62</v>
      </c>
      <c r="N58" t="s">
        <v>2359</v>
      </c>
      <c r="O58" t="s">
        <v>461</v>
      </c>
      <c r="P58" t="s">
        <v>216</v>
      </c>
      <c r="Q58" t="s">
        <v>498</v>
      </c>
    </row>
    <row r="59" spans="1:17" x14ac:dyDescent="0.35">
      <c r="A59" t="s">
        <v>51</v>
      </c>
      <c r="B59" t="s">
        <v>1135</v>
      </c>
      <c r="C59" t="s">
        <v>385</v>
      </c>
      <c r="D59" t="s">
        <v>417</v>
      </c>
      <c r="E59" t="s">
        <v>431</v>
      </c>
      <c r="F59" t="s">
        <v>439</v>
      </c>
      <c r="G59" t="s">
        <v>2367</v>
      </c>
      <c r="H59" t="s">
        <v>264</v>
      </c>
      <c r="I59" t="s">
        <v>2386</v>
      </c>
      <c r="J59" t="s">
        <v>470</v>
      </c>
      <c r="K59" t="s">
        <v>2117</v>
      </c>
      <c r="L59" t="s">
        <v>1070</v>
      </c>
      <c r="M59">
        <v>3.49</v>
      </c>
      <c r="N59" t="s">
        <v>469</v>
      </c>
      <c r="O59" t="s">
        <v>181</v>
      </c>
      <c r="P59" t="s">
        <v>330</v>
      </c>
      <c r="Q59" t="s">
        <v>228</v>
      </c>
    </row>
    <row r="60" spans="1:17" x14ac:dyDescent="0.35">
      <c r="A60" t="s">
        <v>52</v>
      </c>
      <c r="B60" t="s">
        <v>1132</v>
      </c>
      <c r="C60" t="s">
        <v>302</v>
      </c>
      <c r="D60" t="s">
        <v>227</v>
      </c>
      <c r="E60" t="s">
        <v>1996</v>
      </c>
      <c r="F60" t="s">
        <v>2186</v>
      </c>
      <c r="G60" t="s">
        <v>228</v>
      </c>
      <c r="H60" t="s">
        <v>418</v>
      </c>
      <c r="I60" t="s">
        <v>216</v>
      </c>
      <c r="J60" t="s">
        <v>108</v>
      </c>
      <c r="K60" t="s">
        <v>228</v>
      </c>
      <c r="L60" t="s">
        <v>819</v>
      </c>
      <c r="M60">
        <v>2.38</v>
      </c>
      <c r="N60" t="s">
        <v>249</v>
      </c>
      <c r="O60" t="s">
        <v>490</v>
      </c>
      <c r="P60" t="s">
        <v>3416</v>
      </c>
      <c r="Q60" t="s">
        <v>282</v>
      </c>
    </row>
    <row r="61" spans="1:17" x14ac:dyDescent="0.35">
      <c r="A61" s="1" t="s">
        <v>53</v>
      </c>
      <c r="B61" t="s">
        <v>339</v>
      </c>
      <c r="C61" t="s">
        <v>386</v>
      </c>
      <c r="D61" t="s">
        <v>418</v>
      </c>
      <c r="E61" t="s">
        <v>1997</v>
      </c>
      <c r="F61" t="s">
        <v>440</v>
      </c>
      <c r="G61" t="s">
        <v>446</v>
      </c>
      <c r="H61" t="s">
        <v>2506</v>
      </c>
      <c r="I61" t="s">
        <v>814</v>
      </c>
      <c r="J61" t="s">
        <v>471</v>
      </c>
      <c r="K61" t="s">
        <v>481</v>
      </c>
      <c r="L61" t="s">
        <v>490</v>
      </c>
      <c r="M61">
        <v>3.34</v>
      </c>
      <c r="N61" t="s">
        <v>2267</v>
      </c>
      <c r="O61" t="s">
        <v>193</v>
      </c>
      <c r="P61" t="s">
        <v>277</v>
      </c>
      <c r="Q61" t="s">
        <v>2699</v>
      </c>
    </row>
    <row r="62" spans="1:17" x14ac:dyDescent="0.35">
      <c r="A62" t="s">
        <v>54</v>
      </c>
      <c r="B62" t="s">
        <v>1753</v>
      </c>
      <c r="C62" t="s">
        <v>387</v>
      </c>
      <c r="D62" t="s">
        <v>419</v>
      </c>
      <c r="E62" t="s">
        <v>1998</v>
      </c>
      <c r="F62" t="s">
        <v>2187</v>
      </c>
      <c r="G62" t="s">
        <v>2368</v>
      </c>
      <c r="H62" t="s">
        <v>2507</v>
      </c>
      <c r="I62" t="s">
        <v>2650</v>
      </c>
      <c r="J62" t="s">
        <v>2797</v>
      </c>
      <c r="K62" t="s">
        <v>2951</v>
      </c>
      <c r="L62" t="s">
        <v>3104</v>
      </c>
      <c r="M62">
        <v>22447.69</v>
      </c>
      <c r="N62" t="s">
        <v>3400</v>
      </c>
      <c r="O62" t="s">
        <v>3542</v>
      </c>
      <c r="P62" t="s">
        <v>3699</v>
      </c>
      <c r="Q62" t="s">
        <v>3842</v>
      </c>
    </row>
    <row r="63" spans="1:17" x14ac:dyDescent="0.35">
      <c r="A63" t="s">
        <v>55</v>
      </c>
      <c r="B63" t="s">
        <v>1754</v>
      </c>
      <c r="C63" t="s">
        <v>388</v>
      </c>
      <c r="D63" t="s">
        <v>420</v>
      </c>
      <c r="E63" t="s">
        <v>1999</v>
      </c>
      <c r="F63" t="s">
        <v>2188</v>
      </c>
      <c r="G63" t="s">
        <v>2369</v>
      </c>
      <c r="H63" t="s">
        <v>2508</v>
      </c>
      <c r="I63" t="s">
        <v>2651</v>
      </c>
      <c r="J63" t="s">
        <v>2798</v>
      </c>
      <c r="K63" t="s">
        <v>2952</v>
      </c>
      <c r="L63" t="s">
        <v>3105</v>
      </c>
      <c r="M63">
        <v>15632.28</v>
      </c>
      <c r="N63" t="s">
        <v>3401</v>
      </c>
      <c r="O63" t="s">
        <v>3543</v>
      </c>
      <c r="P63" t="s">
        <v>3700</v>
      </c>
      <c r="Q63" t="s">
        <v>3843</v>
      </c>
    </row>
    <row r="64" spans="1:17" x14ac:dyDescent="0.35">
      <c r="A64" t="s">
        <v>56</v>
      </c>
      <c r="B64" t="s">
        <v>1755</v>
      </c>
      <c r="C64" t="s">
        <v>389</v>
      </c>
      <c r="D64" t="s">
        <v>421</v>
      </c>
      <c r="E64" t="s">
        <v>2000</v>
      </c>
      <c r="F64" t="s">
        <v>2189</v>
      </c>
      <c r="G64" t="s">
        <v>2370</v>
      </c>
      <c r="H64" t="s">
        <v>2509</v>
      </c>
      <c r="I64" t="s">
        <v>2652</v>
      </c>
      <c r="J64" t="s">
        <v>2799</v>
      </c>
      <c r="K64" t="s">
        <v>2953</v>
      </c>
      <c r="L64" t="s">
        <v>3106</v>
      </c>
      <c r="M64">
        <v>10958.3</v>
      </c>
      <c r="N64" t="s">
        <v>3402</v>
      </c>
      <c r="O64" t="s">
        <v>3544</v>
      </c>
      <c r="P64" t="s">
        <v>3701</v>
      </c>
      <c r="Q64" t="s">
        <v>3844</v>
      </c>
    </row>
    <row r="65" spans="1:17" x14ac:dyDescent="0.35">
      <c r="A65" t="s">
        <v>57</v>
      </c>
      <c r="B65" t="s">
        <v>1756</v>
      </c>
      <c r="C65" t="s">
        <v>390</v>
      </c>
      <c r="D65" t="s">
        <v>422</v>
      </c>
      <c r="E65" t="s">
        <v>2001</v>
      </c>
      <c r="F65" t="s">
        <v>2190</v>
      </c>
      <c r="G65" t="s">
        <v>2371</v>
      </c>
      <c r="H65" t="s">
        <v>2510</v>
      </c>
      <c r="I65" t="s">
        <v>2653</v>
      </c>
      <c r="J65" t="s">
        <v>108</v>
      </c>
      <c r="K65" t="s">
        <v>2954</v>
      </c>
      <c r="L65" t="s">
        <v>3107</v>
      </c>
      <c r="M65">
        <v>6438.03</v>
      </c>
      <c r="N65" t="s">
        <v>108</v>
      </c>
      <c r="O65" t="s">
        <v>3545</v>
      </c>
      <c r="P65" t="s">
        <v>3702</v>
      </c>
      <c r="Q65" t="s">
        <v>3845</v>
      </c>
    </row>
    <row r="66" spans="1:17" x14ac:dyDescent="0.35">
      <c r="A66" t="s">
        <v>58</v>
      </c>
      <c r="B66" t="s">
        <v>1745</v>
      </c>
      <c r="C66" t="s">
        <v>371</v>
      </c>
      <c r="D66" t="s">
        <v>404</v>
      </c>
      <c r="E66" t="s">
        <v>1989</v>
      </c>
      <c r="F66" t="s">
        <v>2178</v>
      </c>
      <c r="G66" t="s">
        <v>2358</v>
      </c>
      <c r="H66" t="s">
        <v>2499</v>
      </c>
      <c r="I66" t="s">
        <v>2643</v>
      </c>
      <c r="J66" t="s">
        <v>2792</v>
      </c>
      <c r="K66" t="s">
        <v>2944</v>
      </c>
      <c r="L66" t="s">
        <v>3097</v>
      </c>
      <c r="M66">
        <v>11054.89</v>
      </c>
      <c r="N66" t="s">
        <v>3393</v>
      </c>
      <c r="O66" t="s">
        <v>3535</v>
      </c>
      <c r="P66" t="s">
        <v>3692</v>
      </c>
      <c r="Q66" t="s">
        <v>3835</v>
      </c>
    </row>
    <row r="67" spans="1:17" x14ac:dyDescent="0.35">
      <c r="A67" t="s">
        <v>59</v>
      </c>
      <c r="B67" t="s">
        <v>1757</v>
      </c>
      <c r="C67" t="s">
        <v>195</v>
      </c>
      <c r="D67" t="s">
        <v>108</v>
      </c>
      <c r="E67" t="s">
        <v>108</v>
      </c>
      <c r="F67" t="s">
        <v>108</v>
      </c>
      <c r="G67" t="s">
        <v>108</v>
      </c>
      <c r="H67" t="s">
        <v>108</v>
      </c>
      <c r="I67" t="s">
        <v>108</v>
      </c>
      <c r="J67" t="s">
        <v>108</v>
      </c>
      <c r="K67" t="s">
        <v>108</v>
      </c>
      <c r="L67" t="s">
        <v>108</v>
      </c>
      <c r="M67">
        <v>0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337</v>
      </c>
      <c r="C68" t="s">
        <v>391</v>
      </c>
      <c r="D68" t="s">
        <v>108</v>
      </c>
      <c r="E68" t="s">
        <v>108</v>
      </c>
      <c r="F68" t="s">
        <v>108</v>
      </c>
      <c r="G68" t="s">
        <v>108</v>
      </c>
      <c r="H68" t="s">
        <v>108</v>
      </c>
      <c r="I68" t="s">
        <v>108</v>
      </c>
      <c r="J68" t="s">
        <v>108</v>
      </c>
      <c r="K68" t="s">
        <v>108</v>
      </c>
      <c r="L68" t="s">
        <v>108</v>
      </c>
      <c r="M68">
        <v>0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1758</v>
      </c>
      <c r="C69" t="s">
        <v>392</v>
      </c>
      <c r="D69" t="s">
        <v>108</v>
      </c>
      <c r="E69" t="s">
        <v>108</v>
      </c>
      <c r="F69" t="s">
        <v>108</v>
      </c>
      <c r="G69" t="s">
        <v>108</v>
      </c>
      <c r="H69" t="s">
        <v>108</v>
      </c>
      <c r="I69" t="s">
        <v>108</v>
      </c>
      <c r="J69" t="s">
        <v>108</v>
      </c>
      <c r="K69" t="s">
        <v>108</v>
      </c>
      <c r="L69" t="s">
        <v>108</v>
      </c>
      <c r="M69">
        <v>0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1759</v>
      </c>
      <c r="C70" t="s">
        <v>393</v>
      </c>
      <c r="D70" t="s">
        <v>108</v>
      </c>
      <c r="E70" t="s">
        <v>108</v>
      </c>
      <c r="F70" t="s">
        <v>108</v>
      </c>
      <c r="G70" t="s">
        <v>108</v>
      </c>
      <c r="H70" t="s">
        <v>108</v>
      </c>
      <c r="I70" t="s">
        <v>108</v>
      </c>
      <c r="J70" t="s">
        <v>108</v>
      </c>
      <c r="K70" t="s">
        <v>108</v>
      </c>
      <c r="L70" t="s">
        <v>108</v>
      </c>
      <c r="M70">
        <v>0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1760</v>
      </c>
      <c r="C71" t="s">
        <v>367</v>
      </c>
      <c r="D71" t="s">
        <v>108</v>
      </c>
      <c r="E71" t="s">
        <v>108</v>
      </c>
      <c r="F71" t="s">
        <v>108</v>
      </c>
      <c r="G71" t="s">
        <v>108</v>
      </c>
      <c r="H71" t="s">
        <v>108</v>
      </c>
      <c r="I71" t="s">
        <v>108</v>
      </c>
      <c r="J71" t="s">
        <v>108</v>
      </c>
      <c r="K71" t="s">
        <v>108</v>
      </c>
      <c r="L71" t="s">
        <v>108</v>
      </c>
      <c r="M71">
        <v>0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691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 t="s">
        <v>108</v>
      </c>
      <c r="I72" t="s">
        <v>108</v>
      </c>
      <c r="J72" t="s">
        <v>108</v>
      </c>
      <c r="K72" t="s">
        <v>108</v>
      </c>
      <c r="L72" t="s">
        <v>108</v>
      </c>
      <c r="M72">
        <v>0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513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 t="s">
        <v>108</v>
      </c>
      <c r="I73" t="s">
        <v>108</v>
      </c>
      <c r="J73" t="s">
        <v>108</v>
      </c>
      <c r="K73" t="s">
        <v>108</v>
      </c>
      <c r="L73" t="s">
        <v>108</v>
      </c>
      <c r="M73">
        <v>0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1761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 t="s">
        <v>108</v>
      </c>
      <c r="I74" t="s">
        <v>108</v>
      </c>
      <c r="J74" t="s">
        <v>108</v>
      </c>
      <c r="K74" t="s">
        <v>108</v>
      </c>
      <c r="L74" t="s">
        <v>108</v>
      </c>
      <c r="M74">
        <v>0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694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 t="s">
        <v>108</v>
      </c>
      <c r="I75" t="s">
        <v>108</v>
      </c>
      <c r="J75" t="s">
        <v>108</v>
      </c>
      <c r="K75" t="s">
        <v>108</v>
      </c>
      <c r="L75" t="s">
        <v>108</v>
      </c>
      <c r="M75">
        <v>0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 t="s">
        <v>108</v>
      </c>
      <c r="I76" t="s">
        <v>108</v>
      </c>
      <c r="J76" t="s">
        <v>108</v>
      </c>
      <c r="K76" t="s">
        <v>108</v>
      </c>
      <c r="L76" t="s">
        <v>108</v>
      </c>
      <c r="M76">
        <v>0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196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 t="s">
        <v>108</v>
      </c>
      <c r="I78" t="s">
        <v>108</v>
      </c>
      <c r="J78" t="s">
        <v>108</v>
      </c>
      <c r="K78" t="s">
        <v>108</v>
      </c>
      <c r="L78" t="s">
        <v>108</v>
      </c>
      <c r="M78">
        <v>0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1762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 t="s">
        <v>211</v>
      </c>
      <c r="I79" t="s">
        <v>211</v>
      </c>
      <c r="J79" t="s">
        <v>211</v>
      </c>
      <c r="K79" t="s">
        <v>211</v>
      </c>
      <c r="L79" t="s">
        <v>211</v>
      </c>
      <c r="M79">
        <v>0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 t="s">
        <v>108</v>
      </c>
      <c r="I80" t="s">
        <v>108</v>
      </c>
      <c r="J80" t="s">
        <v>108</v>
      </c>
      <c r="K80" t="s">
        <v>108</v>
      </c>
      <c r="L80" t="s">
        <v>108</v>
      </c>
      <c r="M80">
        <v>0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1763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 t="s">
        <v>211</v>
      </c>
      <c r="I81" t="s">
        <v>211</v>
      </c>
      <c r="J81" t="s">
        <v>211</v>
      </c>
      <c r="K81" t="s">
        <v>211</v>
      </c>
      <c r="L81" t="s">
        <v>211</v>
      </c>
      <c r="M81">
        <v>0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199</v>
      </c>
      <c r="C82" t="s">
        <v>224</v>
      </c>
      <c r="D82" t="s">
        <v>372</v>
      </c>
      <c r="E82" t="s">
        <v>199</v>
      </c>
      <c r="F82" t="s">
        <v>167</v>
      </c>
      <c r="G82" t="s">
        <v>295</v>
      </c>
      <c r="H82" t="s">
        <v>206</v>
      </c>
      <c r="I82" t="s">
        <v>232</v>
      </c>
      <c r="J82" t="s">
        <v>472</v>
      </c>
      <c r="K82" t="s">
        <v>474</v>
      </c>
      <c r="L82" t="s">
        <v>199</v>
      </c>
      <c r="M82">
        <v>0.06</v>
      </c>
      <c r="N82" t="s">
        <v>472</v>
      </c>
      <c r="O82" t="s">
        <v>206</v>
      </c>
      <c r="P82" t="s">
        <v>196</v>
      </c>
      <c r="Q82" t="s">
        <v>219</v>
      </c>
    </row>
    <row r="83" spans="1:17" x14ac:dyDescent="0.35">
      <c r="A83" s="1" t="s">
        <v>75</v>
      </c>
      <c r="B83" t="s">
        <v>1764</v>
      </c>
      <c r="C83" t="s">
        <v>394</v>
      </c>
      <c r="D83" t="s">
        <v>423</v>
      </c>
      <c r="E83" t="s">
        <v>2002</v>
      </c>
      <c r="F83" t="s">
        <v>2191</v>
      </c>
      <c r="G83" t="s">
        <v>2372</v>
      </c>
      <c r="H83" t="s">
        <v>2511</v>
      </c>
      <c r="I83" t="s">
        <v>2654</v>
      </c>
      <c r="J83" t="s">
        <v>2800</v>
      </c>
      <c r="K83" t="s">
        <v>2955</v>
      </c>
      <c r="L83" t="s">
        <v>1415</v>
      </c>
      <c r="M83">
        <v>1.2427999999999999</v>
      </c>
      <c r="N83" t="s">
        <v>3403</v>
      </c>
      <c r="O83" t="s">
        <v>2126</v>
      </c>
      <c r="P83" t="s">
        <v>3703</v>
      </c>
      <c r="Q83" t="s">
        <v>3846</v>
      </c>
    </row>
    <row r="84" spans="1:17" x14ac:dyDescent="0.35">
      <c r="A84" t="s">
        <v>76</v>
      </c>
      <c r="B84" t="s">
        <v>1765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 t="s">
        <v>108</v>
      </c>
      <c r="I84" t="s">
        <v>108</v>
      </c>
      <c r="J84" t="s">
        <v>108</v>
      </c>
      <c r="K84" t="s">
        <v>108</v>
      </c>
      <c r="L84" t="s">
        <v>108</v>
      </c>
      <c r="M84">
        <v>0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1766</v>
      </c>
      <c r="C85" t="s">
        <v>395</v>
      </c>
      <c r="D85" t="s">
        <v>424</v>
      </c>
      <c r="E85" t="s">
        <v>2003</v>
      </c>
      <c r="F85" t="s">
        <v>2192</v>
      </c>
      <c r="G85" t="s">
        <v>2373</v>
      </c>
      <c r="H85" t="s">
        <v>2512</v>
      </c>
      <c r="I85" t="s">
        <v>2655</v>
      </c>
      <c r="J85" t="s">
        <v>2801</v>
      </c>
      <c r="K85" t="s">
        <v>2956</v>
      </c>
      <c r="L85" t="s">
        <v>3108</v>
      </c>
      <c r="M85">
        <v>8493.15</v>
      </c>
      <c r="N85" t="s">
        <v>3404</v>
      </c>
      <c r="O85" t="s">
        <v>3546</v>
      </c>
      <c r="P85" t="s">
        <v>3704</v>
      </c>
      <c r="Q85" t="s">
        <v>3847</v>
      </c>
    </row>
    <row r="86" spans="1:17" x14ac:dyDescent="0.35">
      <c r="A86" t="s">
        <v>78</v>
      </c>
      <c r="B86" t="s">
        <v>901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 t="s">
        <v>108</v>
      </c>
      <c r="I86" t="s">
        <v>108</v>
      </c>
      <c r="J86" t="s">
        <v>108</v>
      </c>
      <c r="K86" t="s">
        <v>108</v>
      </c>
      <c r="L86" t="s">
        <v>108</v>
      </c>
      <c r="M86">
        <v>0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8.875" bestFit="1" customWidth="1"/>
    <col min="11" max="11" width="7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133</v>
      </c>
    </row>
    <row r="2" spans="1:17" s="2" customFormat="1" x14ac:dyDescent="0.35">
      <c r="A2" t="s">
        <v>1587</v>
      </c>
      <c r="B2" s="2" t="s">
        <v>80</v>
      </c>
      <c r="C2" s="2" t="s">
        <v>81</v>
      </c>
      <c r="D2" s="2" t="s">
        <v>82</v>
      </c>
      <c r="E2" s="2" t="s">
        <v>83</v>
      </c>
      <c r="F2" s="2" t="s">
        <v>84</v>
      </c>
      <c r="G2" s="2" t="s">
        <v>85</v>
      </c>
      <c r="H2" s="2" t="s">
        <v>86</v>
      </c>
      <c r="I2" s="1" t="s">
        <v>87</v>
      </c>
      <c r="J2" s="2" t="s">
        <v>88</v>
      </c>
      <c r="K2" s="2" t="s">
        <v>89</v>
      </c>
      <c r="L2" s="2" t="s">
        <v>90</v>
      </c>
      <c r="M2" s="2" t="s">
        <v>91</v>
      </c>
      <c r="N2" s="2" t="s">
        <v>92</v>
      </c>
      <c r="O2" s="2" t="s">
        <v>93</v>
      </c>
      <c r="P2" s="2" t="s">
        <v>94</v>
      </c>
      <c r="Q2" s="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3081</v>
      </c>
      <c r="C4" s="19">
        <v>906</v>
      </c>
      <c r="D4" s="19">
        <v>257</v>
      </c>
      <c r="E4" s="20">
        <v>246</v>
      </c>
      <c r="F4" s="20">
        <v>165</v>
      </c>
      <c r="G4" s="20">
        <v>117</v>
      </c>
      <c r="H4" s="20">
        <v>317</v>
      </c>
      <c r="I4" s="20">
        <v>162</v>
      </c>
      <c r="J4" s="20">
        <v>182</v>
      </c>
      <c r="K4" s="20">
        <v>258</v>
      </c>
      <c r="L4" s="20">
        <v>187</v>
      </c>
      <c r="M4" s="20">
        <v>257</v>
      </c>
      <c r="N4" s="20">
        <v>38</v>
      </c>
      <c r="O4" s="20">
        <v>153</v>
      </c>
      <c r="P4" s="20">
        <v>78</v>
      </c>
      <c r="Q4" s="20">
        <v>68</v>
      </c>
    </row>
    <row r="5" spans="1:17" x14ac:dyDescent="0.35">
      <c r="A5" s="16" t="s">
        <v>110</v>
      </c>
      <c r="B5" s="19"/>
      <c r="C5" s="19"/>
      <c r="D5" s="19"/>
      <c r="E5" s="19"/>
      <c r="F5" s="19"/>
      <c r="G5" s="19"/>
      <c r="H5" s="19"/>
      <c r="I5" s="19">
        <v>1</v>
      </c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111</v>
      </c>
      <c r="B6" s="19"/>
      <c r="C6" s="19"/>
      <c r="D6" s="20"/>
      <c r="E6" s="19"/>
      <c r="F6" s="20"/>
      <c r="G6" s="19"/>
      <c r="H6" s="19">
        <v>1</v>
      </c>
      <c r="I6" s="20"/>
      <c r="J6" s="19"/>
      <c r="K6" s="19"/>
      <c r="L6" s="19"/>
      <c r="M6" s="20">
        <v>1</v>
      </c>
      <c r="N6" s="19"/>
      <c r="O6" s="20">
        <v>1</v>
      </c>
      <c r="P6" s="19"/>
      <c r="Q6" s="20"/>
    </row>
    <row r="7" spans="1:17" x14ac:dyDescent="0.35">
      <c r="A7" s="16" t="s">
        <v>112</v>
      </c>
      <c r="B7" s="20"/>
      <c r="C7" s="20">
        <v>50</v>
      </c>
      <c r="D7" s="20">
        <v>5</v>
      </c>
      <c r="E7" s="19"/>
      <c r="F7" s="19"/>
      <c r="G7" s="20">
        <v>2</v>
      </c>
      <c r="H7" s="20">
        <v>47</v>
      </c>
      <c r="I7" s="20">
        <v>1</v>
      </c>
      <c r="J7" s="19"/>
      <c r="K7" s="20"/>
      <c r="L7" s="20">
        <v>2</v>
      </c>
      <c r="M7" s="19"/>
      <c r="N7" s="20">
        <v>4</v>
      </c>
      <c r="O7" s="20"/>
      <c r="P7" s="20"/>
      <c r="Q7" s="20">
        <v>2</v>
      </c>
    </row>
    <row r="8" spans="1:17" x14ac:dyDescent="0.35">
      <c r="A8" s="33" t="s">
        <v>114</v>
      </c>
      <c r="B8" s="20">
        <v>16438</v>
      </c>
      <c r="C8" s="20">
        <v>4824</v>
      </c>
      <c r="D8" s="20">
        <v>793</v>
      </c>
      <c r="E8" s="20">
        <v>905</v>
      </c>
      <c r="F8" s="20">
        <v>569</v>
      </c>
      <c r="G8" s="20">
        <v>352</v>
      </c>
      <c r="H8" s="20">
        <v>1065</v>
      </c>
      <c r="I8" s="20">
        <v>515</v>
      </c>
      <c r="J8" s="20">
        <v>591</v>
      </c>
      <c r="K8" s="20">
        <v>869</v>
      </c>
      <c r="L8" s="20">
        <v>557</v>
      </c>
      <c r="M8" s="20">
        <v>886</v>
      </c>
      <c r="N8" s="20">
        <v>131</v>
      </c>
      <c r="O8" s="20">
        <v>427</v>
      </c>
      <c r="P8" s="20">
        <v>199</v>
      </c>
      <c r="Q8" s="20">
        <v>164</v>
      </c>
    </row>
    <row r="9" spans="1:17" x14ac:dyDescent="0.35">
      <c r="A9" t="s">
        <v>1</v>
      </c>
      <c r="B9" t="s">
        <v>79</v>
      </c>
      <c r="C9" t="s">
        <v>79</v>
      </c>
      <c r="E9" t="s">
        <v>79</v>
      </c>
      <c r="F9" t="s">
        <v>79</v>
      </c>
      <c r="G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</row>
    <row r="10" spans="1:17" x14ac:dyDescent="0.35">
      <c r="A10" s="1" t="s">
        <v>2</v>
      </c>
      <c r="B10" t="s">
        <v>502</v>
      </c>
      <c r="C10" t="s">
        <v>460</v>
      </c>
      <c r="D10">
        <v>1.17</v>
      </c>
      <c r="E10" t="s">
        <v>2004</v>
      </c>
      <c r="F10" t="s">
        <v>1084</v>
      </c>
      <c r="G10" t="s">
        <v>2374</v>
      </c>
      <c r="H10">
        <v>0.63</v>
      </c>
      <c r="I10" t="s">
        <v>2197</v>
      </c>
      <c r="J10" t="s">
        <v>328</v>
      </c>
      <c r="K10" t="s">
        <v>2957</v>
      </c>
      <c r="L10" t="s">
        <v>1047</v>
      </c>
      <c r="M10" t="s">
        <v>336</v>
      </c>
      <c r="N10" t="s">
        <v>108</v>
      </c>
      <c r="O10" t="s">
        <v>849</v>
      </c>
      <c r="P10" t="s">
        <v>815</v>
      </c>
      <c r="Q10">
        <v>1.47</v>
      </c>
    </row>
    <row r="11" spans="1:17" x14ac:dyDescent="0.35">
      <c r="A11" t="s">
        <v>3</v>
      </c>
      <c r="B11" t="s">
        <v>342</v>
      </c>
      <c r="C11" t="s">
        <v>108</v>
      </c>
      <c r="D11">
        <v>0</v>
      </c>
      <c r="E11" t="s">
        <v>108</v>
      </c>
      <c r="F11" t="s">
        <v>108</v>
      </c>
      <c r="G11" t="s">
        <v>108</v>
      </c>
      <c r="H11">
        <v>0</v>
      </c>
      <c r="I11" t="s">
        <v>108</v>
      </c>
      <c r="J11" t="s">
        <v>108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>
        <v>0</v>
      </c>
    </row>
    <row r="12" spans="1:17" x14ac:dyDescent="0.35">
      <c r="A12" t="s">
        <v>4</v>
      </c>
      <c r="B12" t="s">
        <v>503</v>
      </c>
      <c r="C12" t="s">
        <v>279</v>
      </c>
      <c r="D12">
        <v>40</v>
      </c>
      <c r="E12" t="s">
        <v>2005</v>
      </c>
      <c r="F12" t="s">
        <v>337</v>
      </c>
      <c r="G12" t="s">
        <v>195</v>
      </c>
      <c r="H12">
        <v>0</v>
      </c>
      <c r="I12" t="s">
        <v>204</v>
      </c>
      <c r="J12" t="s">
        <v>279</v>
      </c>
      <c r="K12" t="s">
        <v>204</v>
      </c>
      <c r="L12" t="s">
        <v>108</v>
      </c>
      <c r="M12" t="s">
        <v>108</v>
      </c>
      <c r="N12" t="s">
        <v>108</v>
      </c>
      <c r="O12" t="s">
        <v>204</v>
      </c>
      <c r="P12" t="s">
        <v>195</v>
      </c>
      <c r="Q12">
        <v>100</v>
      </c>
    </row>
    <row r="13" spans="1:17" x14ac:dyDescent="0.35">
      <c r="A13" t="s">
        <v>5</v>
      </c>
      <c r="B13" t="s">
        <v>504</v>
      </c>
      <c r="C13" t="s">
        <v>538</v>
      </c>
      <c r="D13">
        <v>0</v>
      </c>
      <c r="E13" t="s">
        <v>108</v>
      </c>
      <c r="F13" t="s">
        <v>108</v>
      </c>
      <c r="G13" t="s">
        <v>108</v>
      </c>
      <c r="H13">
        <v>0</v>
      </c>
      <c r="I13" t="s">
        <v>108</v>
      </c>
      <c r="J13" t="s">
        <v>108</v>
      </c>
      <c r="K13" t="s">
        <v>108</v>
      </c>
      <c r="L13" t="s">
        <v>108</v>
      </c>
      <c r="M13" t="s">
        <v>108</v>
      </c>
      <c r="N13" t="s">
        <v>108</v>
      </c>
      <c r="O13" t="s">
        <v>108</v>
      </c>
      <c r="P13" t="s">
        <v>108</v>
      </c>
      <c r="Q13">
        <v>0</v>
      </c>
    </row>
    <row r="14" spans="1:17" x14ac:dyDescent="0.35">
      <c r="A14" t="s">
        <v>6</v>
      </c>
      <c r="B14" t="s">
        <v>108</v>
      </c>
      <c r="C14" t="s">
        <v>108</v>
      </c>
      <c r="D14">
        <v>0</v>
      </c>
      <c r="E14" t="s">
        <v>108</v>
      </c>
      <c r="F14" t="s">
        <v>108</v>
      </c>
      <c r="G14" t="s">
        <v>108</v>
      </c>
      <c r="H14">
        <v>0</v>
      </c>
      <c r="I14" t="s">
        <v>108</v>
      </c>
      <c r="J14" t="s">
        <v>108</v>
      </c>
      <c r="K14" t="s">
        <v>108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>
        <v>0</v>
      </c>
    </row>
    <row r="15" spans="1:17" x14ac:dyDescent="0.35">
      <c r="A15" t="s">
        <v>7</v>
      </c>
      <c r="B15" t="s">
        <v>270</v>
      </c>
      <c r="C15" t="s">
        <v>195</v>
      </c>
      <c r="D15">
        <v>0</v>
      </c>
      <c r="E15" t="s">
        <v>108</v>
      </c>
      <c r="F15" t="s">
        <v>108</v>
      </c>
      <c r="G15" t="s">
        <v>108</v>
      </c>
      <c r="H15">
        <v>0</v>
      </c>
      <c r="I15" t="s">
        <v>108</v>
      </c>
      <c r="J15" t="s">
        <v>108</v>
      </c>
      <c r="K15" t="s">
        <v>108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>
        <v>0</v>
      </c>
    </row>
    <row r="16" spans="1:17" x14ac:dyDescent="0.35">
      <c r="A16" t="s">
        <v>8</v>
      </c>
      <c r="B16" t="s">
        <v>108</v>
      </c>
      <c r="C16" t="s">
        <v>108</v>
      </c>
      <c r="D16">
        <v>0</v>
      </c>
      <c r="E16" t="s">
        <v>108</v>
      </c>
      <c r="F16" t="s">
        <v>108</v>
      </c>
      <c r="G16" t="s">
        <v>108</v>
      </c>
      <c r="H16">
        <v>0</v>
      </c>
      <c r="I16" t="s">
        <v>108</v>
      </c>
      <c r="J16" t="s">
        <v>108</v>
      </c>
      <c r="K16" t="s">
        <v>108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>
        <v>0</v>
      </c>
    </row>
    <row r="17" spans="1:17" x14ac:dyDescent="0.35">
      <c r="A17" s="1" t="s">
        <v>9</v>
      </c>
      <c r="B17" t="s">
        <v>505</v>
      </c>
      <c r="C17" t="s">
        <v>342</v>
      </c>
      <c r="D17">
        <v>6.61</v>
      </c>
      <c r="E17" t="s">
        <v>2006</v>
      </c>
      <c r="F17" t="s">
        <v>264</v>
      </c>
      <c r="G17" t="s">
        <v>2375</v>
      </c>
      <c r="H17">
        <v>3.47</v>
      </c>
      <c r="I17" t="s">
        <v>2367</v>
      </c>
      <c r="J17" t="s">
        <v>577</v>
      </c>
      <c r="K17" t="s">
        <v>577</v>
      </c>
      <c r="L17" t="s">
        <v>366</v>
      </c>
      <c r="M17" t="s">
        <v>1868</v>
      </c>
      <c r="N17" t="s">
        <v>738</v>
      </c>
      <c r="O17" t="s">
        <v>685</v>
      </c>
      <c r="P17" t="s">
        <v>632</v>
      </c>
      <c r="Q17">
        <v>4.41</v>
      </c>
    </row>
    <row r="18" spans="1:17" x14ac:dyDescent="0.35">
      <c r="A18" t="s">
        <v>10</v>
      </c>
      <c r="B18" t="s">
        <v>506</v>
      </c>
      <c r="C18" t="s">
        <v>539</v>
      </c>
      <c r="D18">
        <v>0</v>
      </c>
      <c r="E18" t="s">
        <v>108</v>
      </c>
      <c r="F18" t="s">
        <v>108</v>
      </c>
      <c r="G18" t="s">
        <v>108</v>
      </c>
      <c r="H18">
        <v>0</v>
      </c>
      <c r="I18" t="s">
        <v>279</v>
      </c>
      <c r="J18" t="s">
        <v>2230</v>
      </c>
      <c r="K18" t="s">
        <v>494</v>
      </c>
      <c r="L18" t="s">
        <v>108</v>
      </c>
      <c r="M18" t="s">
        <v>108</v>
      </c>
      <c r="N18" t="s">
        <v>108</v>
      </c>
      <c r="O18" t="s">
        <v>108</v>
      </c>
      <c r="P18" t="s">
        <v>108</v>
      </c>
      <c r="Q18">
        <v>0</v>
      </c>
    </row>
    <row r="19" spans="1:17" x14ac:dyDescent="0.35">
      <c r="A19" t="s">
        <v>11</v>
      </c>
      <c r="B19" t="s">
        <v>204</v>
      </c>
      <c r="C19" t="s">
        <v>108</v>
      </c>
      <c r="D19">
        <v>0</v>
      </c>
      <c r="E19" t="s">
        <v>108</v>
      </c>
      <c r="F19" t="s">
        <v>108</v>
      </c>
      <c r="G19" t="s">
        <v>108</v>
      </c>
      <c r="H19">
        <v>0</v>
      </c>
      <c r="I19" t="s">
        <v>108</v>
      </c>
      <c r="J19" t="s">
        <v>108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>
        <v>0</v>
      </c>
    </row>
    <row r="20" spans="1:17" x14ac:dyDescent="0.35">
      <c r="A20" t="s">
        <v>12</v>
      </c>
      <c r="B20" t="s">
        <v>507</v>
      </c>
      <c r="C20" t="s">
        <v>540</v>
      </c>
      <c r="D20">
        <v>0</v>
      </c>
      <c r="E20" t="s">
        <v>561</v>
      </c>
      <c r="F20" t="s">
        <v>108</v>
      </c>
      <c r="G20" t="s">
        <v>108</v>
      </c>
      <c r="H20">
        <v>0</v>
      </c>
      <c r="I20" t="s">
        <v>108</v>
      </c>
      <c r="J20" t="s">
        <v>108</v>
      </c>
      <c r="K20" t="s">
        <v>108</v>
      </c>
      <c r="L20" t="s">
        <v>108</v>
      </c>
      <c r="M20" t="s">
        <v>108</v>
      </c>
      <c r="N20" t="s">
        <v>108</v>
      </c>
      <c r="O20" t="s">
        <v>204</v>
      </c>
      <c r="P20" t="s">
        <v>108</v>
      </c>
      <c r="Q20">
        <v>0</v>
      </c>
    </row>
    <row r="21" spans="1:17" x14ac:dyDescent="0.35">
      <c r="A21" t="s">
        <v>13</v>
      </c>
      <c r="B21" t="s">
        <v>508</v>
      </c>
      <c r="C21" t="s">
        <v>108</v>
      </c>
      <c r="D21">
        <v>10</v>
      </c>
      <c r="E21" t="s">
        <v>108</v>
      </c>
      <c r="F21" t="s">
        <v>108</v>
      </c>
      <c r="G21" t="s">
        <v>108</v>
      </c>
      <c r="H21">
        <v>0</v>
      </c>
      <c r="I21" t="s">
        <v>108</v>
      </c>
      <c r="J21" t="s">
        <v>108</v>
      </c>
      <c r="K21" t="s">
        <v>108</v>
      </c>
      <c r="L21" t="s">
        <v>108</v>
      </c>
      <c r="M21" t="s">
        <v>108</v>
      </c>
      <c r="N21" t="s">
        <v>108</v>
      </c>
      <c r="O21" t="s">
        <v>108</v>
      </c>
      <c r="P21" t="s">
        <v>108</v>
      </c>
      <c r="Q21">
        <v>0</v>
      </c>
    </row>
    <row r="22" spans="1:17" x14ac:dyDescent="0.35">
      <c r="A22" t="s">
        <v>14</v>
      </c>
      <c r="B22" t="s">
        <v>509</v>
      </c>
      <c r="C22" t="s">
        <v>205</v>
      </c>
      <c r="D22">
        <v>0</v>
      </c>
      <c r="E22" t="s">
        <v>205</v>
      </c>
      <c r="F22" t="s">
        <v>205</v>
      </c>
      <c r="G22" t="s">
        <v>205</v>
      </c>
      <c r="H22">
        <v>0</v>
      </c>
      <c r="I22" t="s">
        <v>205</v>
      </c>
      <c r="J22" t="s">
        <v>205</v>
      </c>
      <c r="K22" t="s">
        <v>205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>
        <v>0</v>
      </c>
    </row>
    <row r="23" spans="1:17" x14ac:dyDescent="0.35">
      <c r="A23" t="s">
        <v>15</v>
      </c>
      <c r="B23" t="s">
        <v>510</v>
      </c>
      <c r="C23" t="s">
        <v>541</v>
      </c>
      <c r="D23">
        <v>12.06</v>
      </c>
      <c r="E23" t="s">
        <v>2007</v>
      </c>
      <c r="F23" t="s">
        <v>2193</v>
      </c>
      <c r="G23" t="s">
        <v>2376</v>
      </c>
      <c r="H23">
        <v>5.36</v>
      </c>
      <c r="I23" t="s">
        <v>398</v>
      </c>
      <c r="J23" t="s">
        <v>2802</v>
      </c>
      <c r="K23" t="s">
        <v>2958</v>
      </c>
      <c r="L23" t="s">
        <v>3109</v>
      </c>
      <c r="M23" t="s">
        <v>1139</v>
      </c>
      <c r="N23" t="s">
        <v>108</v>
      </c>
      <c r="O23" t="s">
        <v>3537</v>
      </c>
      <c r="P23" t="s">
        <v>2727</v>
      </c>
      <c r="Q23">
        <v>22.06</v>
      </c>
    </row>
    <row r="24" spans="1:17" x14ac:dyDescent="0.35">
      <c r="A24" t="s">
        <v>16</v>
      </c>
      <c r="B24" t="s">
        <v>511</v>
      </c>
      <c r="C24" t="s">
        <v>542</v>
      </c>
      <c r="D24">
        <v>10.119999999999999</v>
      </c>
      <c r="E24" t="s">
        <v>2008</v>
      </c>
      <c r="F24" t="s">
        <v>1084</v>
      </c>
      <c r="G24" t="s">
        <v>2374</v>
      </c>
      <c r="H24">
        <v>3.47</v>
      </c>
      <c r="I24" t="s">
        <v>2656</v>
      </c>
      <c r="J24" t="s">
        <v>1067</v>
      </c>
      <c r="K24" t="s">
        <v>2057</v>
      </c>
      <c r="L24" t="s">
        <v>1047</v>
      </c>
      <c r="M24" t="s">
        <v>489</v>
      </c>
      <c r="N24" t="s">
        <v>108</v>
      </c>
      <c r="O24" t="s">
        <v>108</v>
      </c>
      <c r="P24" t="s">
        <v>108</v>
      </c>
      <c r="Q24">
        <v>8.82</v>
      </c>
    </row>
    <row r="25" spans="1:17" x14ac:dyDescent="0.35">
      <c r="A25" t="s">
        <v>17</v>
      </c>
      <c r="B25" t="s">
        <v>79</v>
      </c>
      <c r="C25" t="s">
        <v>79</v>
      </c>
      <c r="E25" t="s">
        <v>79</v>
      </c>
      <c r="F25" t="s">
        <v>79</v>
      </c>
      <c r="G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</row>
    <row r="26" spans="1:17" x14ac:dyDescent="0.35">
      <c r="A26" t="s">
        <v>18</v>
      </c>
      <c r="B26" t="s">
        <v>156</v>
      </c>
      <c r="C26" t="s">
        <v>79</v>
      </c>
      <c r="E26" t="s">
        <v>79</v>
      </c>
      <c r="F26" t="s">
        <v>79</v>
      </c>
      <c r="G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</row>
    <row r="27" spans="1:17" x14ac:dyDescent="0.35">
      <c r="A27" t="s">
        <v>19</v>
      </c>
      <c r="B27" t="s">
        <v>79</v>
      </c>
      <c r="C27" t="s">
        <v>79</v>
      </c>
      <c r="E27" t="s">
        <v>79</v>
      </c>
      <c r="F27" t="s">
        <v>79</v>
      </c>
      <c r="G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>
        <v>0</v>
      </c>
      <c r="E28" t="s">
        <v>108</v>
      </c>
      <c r="F28" t="s">
        <v>108</v>
      </c>
      <c r="G28" t="s">
        <v>108</v>
      </c>
      <c r="H28">
        <v>0</v>
      </c>
      <c r="I28" t="s">
        <v>108</v>
      </c>
      <c r="J28" t="s">
        <v>108</v>
      </c>
      <c r="K28" t="s">
        <v>108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>
        <v>0</v>
      </c>
    </row>
    <row r="29" spans="1:17" x14ac:dyDescent="0.35">
      <c r="A29" s="1" t="s">
        <v>21</v>
      </c>
      <c r="B29" t="s">
        <v>512</v>
      </c>
      <c r="C29" t="s">
        <v>543</v>
      </c>
      <c r="D29">
        <v>0</v>
      </c>
      <c r="E29" t="s">
        <v>108</v>
      </c>
      <c r="F29" t="s">
        <v>108</v>
      </c>
      <c r="G29" t="s">
        <v>108</v>
      </c>
      <c r="H29">
        <v>0</v>
      </c>
      <c r="I29" t="s">
        <v>108</v>
      </c>
      <c r="J29" t="s">
        <v>108</v>
      </c>
      <c r="K29" t="s">
        <v>108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>
        <v>0</v>
      </c>
    </row>
    <row r="30" spans="1:17" x14ac:dyDescent="0.35">
      <c r="A30" s="1" t="s">
        <v>22</v>
      </c>
      <c r="B30" t="s">
        <v>513</v>
      </c>
      <c r="C30" t="s">
        <v>108</v>
      </c>
      <c r="D30">
        <v>0</v>
      </c>
      <c r="E30" t="s">
        <v>108</v>
      </c>
      <c r="F30" t="s">
        <v>108</v>
      </c>
      <c r="G30" t="s">
        <v>108</v>
      </c>
      <c r="H30">
        <v>0</v>
      </c>
      <c r="I30" t="s">
        <v>108</v>
      </c>
      <c r="J30" t="s">
        <v>108</v>
      </c>
      <c r="K30" t="s">
        <v>108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>
        <v>0</v>
      </c>
    </row>
    <row r="31" spans="1:17" x14ac:dyDescent="0.35">
      <c r="A31" t="s">
        <v>23</v>
      </c>
      <c r="B31" t="s">
        <v>512</v>
      </c>
      <c r="C31" t="s">
        <v>543</v>
      </c>
      <c r="D31">
        <v>0</v>
      </c>
      <c r="E31" t="s">
        <v>108</v>
      </c>
      <c r="F31" t="s">
        <v>108</v>
      </c>
      <c r="G31" t="s">
        <v>108</v>
      </c>
      <c r="H31">
        <v>0</v>
      </c>
      <c r="I31" t="s">
        <v>108</v>
      </c>
      <c r="J31" t="s">
        <v>108</v>
      </c>
      <c r="K31" t="s">
        <v>108</v>
      </c>
      <c r="L31" t="s">
        <v>273</v>
      </c>
      <c r="M31" t="s">
        <v>108</v>
      </c>
      <c r="N31" t="s">
        <v>108</v>
      </c>
      <c r="O31" t="s">
        <v>108</v>
      </c>
      <c r="P31" t="s">
        <v>108</v>
      </c>
      <c r="Q31">
        <v>0</v>
      </c>
    </row>
    <row r="32" spans="1:17" x14ac:dyDescent="0.35">
      <c r="A32" t="s">
        <v>24</v>
      </c>
      <c r="B32" t="s">
        <v>514</v>
      </c>
      <c r="C32" t="s">
        <v>544</v>
      </c>
      <c r="D32">
        <v>25</v>
      </c>
      <c r="E32" t="s">
        <v>108</v>
      </c>
      <c r="F32" t="s">
        <v>108</v>
      </c>
      <c r="G32" t="s">
        <v>195</v>
      </c>
      <c r="H32">
        <v>4.55</v>
      </c>
      <c r="I32" t="s">
        <v>641</v>
      </c>
      <c r="J32" t="s">
        <v>108</v>
      </c>
      <c r="K32" t="s">
        <v>108</v>
      </c>
      <c r="L32" t="s">
        <v>108</v>
      </c>
      <c r="M32" t="s">
        <v>450</v>
      </c>
      <c r="N32" t="s">
        <v>108</v>
      </c>
      <c r="O32" t="s">
        <v>108</v>
      </c>
      <c r="P32" t="s">
        <v>108</v>
      </c>
      <c r="Q32">
        <v>0</v>
      </c>
    </row>
    <row r="33" spans="1:17" x14ac:dyDescent="0.35">
      <c r="A33" t="s">
        <v>25</v>
      </c>
      <c r="B33" t="s">
        <v>515</v>
      </c>
      <c r="C33" t="s">
        <v>545</v>
      </c>
      <c r="D33">
        <v>0</v>
      </c>
      <c r="E33" t="s">
        <v>108</v>
      </c>
      <c r="F33" t="s">
        <v>108</v>
      </c>
      <c r="G33" t="s">
        <v>108</v>
      </c>
      <c r="H33">
        <v>0</v>
      </c>
      <c r="I33" t="s">
        <v>108</v>
      </c>
      <c r="J33" t="s">
        <v>108</v>
      </c>
      <c r="K33" t="s">
        <v>108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>
        <v>0</v>
      </c>
    </row>
    <row r="34" spans="1:17" x14ac:dyDescent="0.35">
      <c r="A34" t="s">
        <v>26</v>
      </c>
      <c r="B34" t="s">
        <v>108</v>
      </c>
      <c r="C34" t="s">
        <v>108</v>
      </c>
      <c r="D34">
        <v>0</v>
      </c>
      <c r="E34" t="s">
        <v>108</v>
      </c>
      <c r="F34" t="s">
        <v>108</v>
      </c>
      <c r="G34" t="s">
        <v>108</v>
      </c>
      <c r="H34">
        <v>0</v>
      </c>
      <c r="I34" t="s">
        <v>108</v>
      </c>
      <c r="J34" t="s">
        <v>108</v>
      </c>
      <c r="K34" t="s">
        <v>108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>
        <v>0</v>
      </c>
    </row>
    <row r="35" spans="1:17" x14ac:dyDescent="0.35">
      <c r="A35" t="s">
        <v>27</v>
      </c>
      <c r="B35" t="s">
        <v>79</v>
      </c>
      <c r="C35" t="s">
        <v>79</v>
      </c>
      <c r="E35" t="s">
        <v>79</v>
      </c>
      <c r="F35" t="s">
        <v>79</v>
      </c>
      <c r="G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</row>
    <row r="36" spans="1:17" x14ac:dyDescent="0.35">
      <c r="A36" s="1" t="s">
        <v>28</v>
      </c>
      <c r="B36" t="s">
        <v>1767</v>
      </c>
      <c r="C36" t="s">
        <v>1882</v>
      </c>
      <c r="D36">
        <v>0.62549999999999994</v>
      </c>
      <c r="E36" t="s">
        <v>2009</v>
      </c>
      <c r="F36" t="s">
        <v>2194</v>
      </c>
      <c r="G36" t="s">
        <v>2377</v>
      </c>
      <c r="H36">
        <v>0.6462</v>
      </c>
      <c r="I36" t="s">
        <v>2657</v>
      </c>
      <c r="J36" t="s">
        <v>2803</v>
      </c>
      <c r="K36" t="s">
        <v>2959</v>
      </c>
      <c r="L36" t="s">
        <v>3110</v>
      </c>
      <c r="M36" t="s">
        <v>3259</v>
      </c>
      <c r="N36" t="s">
        <v>3405</v>
      </c>
      <c r="O36" t="s">
        <v>3547</v>
      </c>
      <c r="P36" t="s">
        <v>3705</v>
      </c>
      <c r="Q36">
        <v>0.53779999999999994</v>
      </c>
    </row>
    <row r="37" spans="1:17" x14ac:dyDescent="0.35">
      <c r="A37" s="1" t="s">
        <v>29</v>
      </c>
      <c r="B37" t="s">
        <v>1768</v>
      </c>
      <c r="C37" t="s">
        <v>1883</v>
      </c>
      <c r="D37">
        <v>0.62170000000000003</v>
      </c>
      <c r="E37" t="s">
        <v>2010</v>
      </c>
      <c r="F37" t="s">
        <v>2195</v>
      </c>
      <c r="G37" t="s">
        <v>2378</v>
      </c>
      <c r="H37">
        <v>0.64449999999999996</v>
      </c>
      <c r="I37" t="s">
        <v>2658</v>
      </c>
      <c r="J37" t="s">
        <v>2679</v>
      </c>
      <c r="K37" t="s">
        <v>2960</v>
      </c>
      <c r="L37" t="s">
        <v>3111</v>
      </c>
      <c r="M37" t="s">
        <v>3260</v>
      </c>
      <c r="N37" t="s">
        <v>3406</v>
      </c>
      <c r="O37" t="s">
        <v>3548</v>
      </c>
      <c r="P37" t="s">
        <v>3706</v>
      </c>
      <c r="Q37">
        <v>0.5353</v>
      </c>
    </row>
    <row r="38" spans="1:17" x14ac:dyDescent="0.35">
      <c r="A38" t="s">
        <v>30</v>
      </c>
      <c r="B38" t="s">
        <v>1769</v>
      </c>
      <c r="C38" t="s">
        <v>1884</v>
      </c>
      <c r="D38">
        <v>14.4</v>
      </c>
      <c r="E38" t="s">
        <v>571</v>
      </c>
      <c r="F38" t="s">
        <v>2193</v>
      </c>
      <c r="G38" t="s">
        <v>1592</v>
      </c>
      <c r="H38">
        <v>12.66</v>
      </c>
      <c r="I38" t="s">
        <v>272</v>
      </c>
      <c r="J38" t="s">
        <v>2804</v>
      </c>
      <c r="K38" t="s">
        <v>2961</v>
      </c>
      <c r="L38" t="s">
        <v>3112</v>
      </c>
      <c r="M38" t="s">
        <v>3261</v>
      </c>
      <c r="N38" t="s">
        <v>605</v>
      </c>
      <c r="O38" t="s">
        <v>2376</v>
      </c>
      <c r="P38" t="s">
        <v>3653</v>
      </c>
      <c r="Q38">
        <v>14.71</v>
      </c>
    </row>
    <row r="39" spans="1:17" x14ac:dyDescent="0.35">
      <c r="A39" t="s">
        <v>31</v>
      </c>
      <c r="B39" t="s">
        <v>516</v>
      </c>
      <c r="C39" t="s">
        <v>546</v>
      </c>
      <c r="D39">
        <v>2.7</v>
      </c>
      <c r="E39" t="s">
        <v>209</v>
      </c>
      <c r="F39" t="s">
        <v>159</v>
      </c>
      <c r="G39" t="s">
        <v>362</v>
      </c>
      <c r="H39">
        <v>2.5</v>
      </c>
      <c r="I39" t="s">
        <v>108</v>
      </c>
      <c r="J39" t="s">
        <v>403</v>
      </c>
      <c r="K39" t="s">
        <v>144</v>
      </c>
      <c r="L39" t="s">
        <v>804</v>
      </c>
      <c r="M39" t="s">
        <v>605</v>
      </c>
      <c r="N39" t="s">
        <v>108</v>
      </c>
      <c r="O39" t="s">
        <v>159</v>
      </c>
      <c r="P39" t="s">
        <v>804</v>
      </c>
      <c r="Q39">
        <v>0</v>
      </c>
    </row>
    <row r="40" spans="1:17" x14ac:dyDescent="0.35">
      <c r="A40" s="1" t="s">
        <v>32</v>
      </c>
      <c r="B40" t="s">
        <v>1770</v>
      </c>
      <c r="C40" t="s">
        <v>1885</v>
      </c>
      <c r="D40">
        <v>9350.59</v>
      </c>
      <c r="E40" t="s">
        <v>2011</v>
      </c>
      <c r="F40" t="s">
        <v>2196</v>
      </c>
      <c r="G40" t="s">
        <v>2379</v>
      </c>
      <c r="H40">
        <v>8142.03</v>
      </c>
      <c r="I40" t="s">
        <v>2659</v>
      </c>
      <c r="J40" t="s">
        <v>2805</v>
      </c>
      <c r="K40" t="s">
        <v>2962</v>
      </c>
      <c r="L40" t="s">
        <v>3113</v>
      </c>
      <c r="M40" t="s">
        <v>3262</v>
      </c>
      <c r="N40" t="s">
        <v>3407</v>
      </c>
      <c r="O40" t="s">
        <v>3549</v>
      </c>
      <c r="P40" t="s">
        <v>3707</v>
      </c>
      <c r="Q40">
        <v>7020.09</v>
      </c>
    </row>
    <row r="41" spans="1:17" x14ac:dyDescent="0.35">
      <c r="A41" s="1" t="s">
        <v>33</v>
      </c>
      <c r="B41" t="s">
        <v>167</v>
      </c>
      <c r="C41" t="s">
        <v>206</v>
      </c>
      <c r="D41">
        <v>0.01</v>
      </c>
      <c r="E41" t="s">
        <v>108</v>
      </c>
      <c r="F41" t="s">
        <v>224</v>
      </c>
      <c r="G41" t="s">
        <v>108</v>
      </c>
      <c r="H41">
        <v>0.03</v>
      </c>
      <c r="I41" t="s">
        <v>224</v>
      </c>
      <c r="J41" t="s">
        <v>108</v>
      </c>
      <c r="K41" t="s">
        <v>212</v>
      </c>
      <c r="L41" t="s">
        <v>199</v>
      </c>
      <c r="M41" t="s">
        <v>232</v>
      </c>
      <c r="N41" t="s">
        <v>108</v>
      </c>
      <c r="O41" t="s">
        <v>108</v>
      </c>
      <c r="P41" t="s">
        <v>199</v>
      </c>
      <c r="Q41">
        <v>0</v>
      </c>
    </row>
    <row r="42" spans="1:17" x14ac:dyDescent="0.35">
      <c r="A42" s="1" t="s">
        <v>34</v>
      </c>
      <c r="B42" t="s">
        <v>488</v>
      </c>
      <c r="C42" t="s">
        <v>233</v>
      </c>
      <c r="D42">
        <v>0.43</v>
      </c>
      <c r="E42" t="s">
        <v>296</v>
      </c>
      <c r="F42" t="s">
        <v>2197</v>
      </c>
      <c r="G42" t="s">
        <v>2328</v>
      </c>
      <c r="H42">
        <v>0.63</v>
      </c>
      <c r="I42" t="s">
        <v>2480</v>
      </c>
      <c r="J42" t="s">
        <v>238</v>
      </c>
      <c r="K42" t="s">
        <v>207</v>
      </c>
      <c r="L42" t="s">
        <v>238</v>
      </c>
      <c r="M42" t="s">
        <v>238</v>
      </c>
      <c r="N42" t="s">
        <v>2289</v>
      </c>
      <c r="O42" t="s">
        <v>775</v>
      </c>
      <c r="P42" t="s">
        <v>775</v>
      </c>
      <c r="Q42">
        <v>0.63</v>
      </c>
    </row>
    <row r="43" spans="1:17" x14ac:dyDescent="0.35">
      <c r="A43" t="s">
        <v>35</v>
      </c>
      <c r="B43" t="s">
        <v>405</v>
      </c>
      <c r="C43" t="s">
        <v>373</v>
      </c>
      <c r="D43">
        <v>0.25</v>
      </c>
      <c r="E43" t="s">
        <v>169</v>
      </c>
      <c r="F43" t="s">
        <v>488</v>
      </c>
      <c r="G43" t="s">
        <v>488</v>
      </c>
      <c r="H43">
        <v>0.36</v>
      </c>
      <c r="I43" t="s">
        <v>325</v>
      </c>
      <c r="J43" t="s">
        <v>2197</v>
      </c>
      <c r="K43" t="s">
        <v>499</v>
      </c>
      <c r="L43" t="s">
        <v>161</v>
      </c>
      <c r="M43" t="s">
        <v>562</v>
      </c>
      <c r="N43" t="s">
        <v>249</v>
      </c>
      <c r="O43" t="s">
        <v>239</v>
      </c>
      <c r="P43" t="s">
        <v>249</v>
      </c>
      <c r="Q43">
        <v>1</v>
      </c>
    </row>
    <row r="44" spans="1:17" x14ac:dyDescent="0.35">
      <c r="A44" t="s">
        <v>36</v>
      </c>
      <c r="B44" t="s">
        <v>1771</v>
      </c>
      <c r="C44" t="s">
        <v>246</v>
      </c>
      <c r="D44">
        <v>5.14</v>
      </c>
      <c r="E44" t="s">
        <v>2012</v>
      </c>
      <c r="F44" t="s">
        <v>2146</v>
      </c>
      <c r="G44" t="s">
        <v>1045</v>
      </c>
      <c r="H44">
        <v>5.0999999999999996</v>
      </c>
      <c r="I44" t="s">
        <v>969</v>
      </c>
      <c r="J44" t="s">
        <v>155</v>
      </c>
      <c r="K44" t="s">
        <v>2571</v>
      </c>
      <c r="L44" t="s">
        <v>580</v>
      </c>
      <c r="M44" t="s">
        <v>2012</v>
      </c>
      <c r="N44" t="s">
        <v>910</v>
      </c>
      <c r="O44" t="s">
        <v>2129</v>
      </c>
      <c r="P44" t="s">
        <v>443</v>
      </c>
      <c r="Q44">
        <v>1.96</v>
      </c>
    </row>
    <row r="45" spans="1:17" x14ac:dyDescent="0.35">
      <c r="A45" t="s">
        <v>37</v>
      </c>
      <c r="B45" t="s">
        <v>79</v>
      </c>
      <c r="C45" t="s">
        <v>79</v>
      </c>
      <c r="E45" t="s">
        <v>79</v>
      </c>
      <c r="F45" t="s">
        <v>79</v>
      </c>
      <c r="G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</row>
    <row r="46" spans="1:17" x14ac:dyDescent="0.35">
      <c r="A46" s="1" t="s">
        <v>38</v>
      </c>
      <c r="B46" t="s">
        <v>517</v>
      </c>
      <c r="C46" t="s">
        <v>548</v>
      </c>
      <c r="D46">
        <v>83.12</v>
      </c>
      <c r="E46" t="s">
        <v>2013</v>
      </c>
      <c r="F46" t="s">
        <v>687</v>
      </c>
      <c r="G46" t="s">
        <v>2380</v>
      </c>
      <c r="H46">
        <v>66.73</v>
      </c>
      <c r="I46" t="s">
        <v>2660</v>
      </c>
      <c r="J46" t="s">
        <v>2806</v>
      </c>
      <c r="K46" t="s">
        <v>2963</v>
      </c>
      <c r="L46" t="s">
        <v>3114</v>
      </c>
      <c r="M46" t="s">
        <v>3263</v>
      </c>
      <c r="N46" t="s">
        <v>3408</v>
      </c>
      <c r="O46" t="s">
        <v>3550</v>
      </c>
      <c r="P46" t="s">
        <v>3708</v>
      </c>
      <c r="Q46">
        <v>51.61</v>
      </c>
    </row>
    <row r="47" spans="1:17" x14ac:dyDescent="0.35">
      <c r="A47" s="1" t="s">
        <v>39</v>
      </c>
      <c r="B47" t="s">
        <v>518</v>
      </c>
      <c r="C47" t="s">
        <v>549</v>
      </c>
      <c r="D47">
        <v>8.27</v>
      </c>
      <c r="E47" t="s">
        <v>572</v>
      </c>
      <c r="F47" t="s">
        <v>668</v>
      </c>
      <c r="G47" t="s">
        <v>329</v>
      </c>
      <c r="H47">
        <v>6.02</v>
      </c>
      <c r="I47" t="s">
        <v>799</v>
      </c>
      <c r="J47" t="s">
        <v>650</v>
      </c>
      <c r="K47" t="s">
        <v>2964</v>
      </c>
      <c r="L47" t="s">
        <v>2737</v>
      </c>
      <c r="M47" t="s">
        <v>309</v>
      </c>
      <c r="N47" t="s">
        <v>352</v>
      </c>
      <c r="O47" t="s">
        <v>2677</v>
      </c>
      <c r="P47" t="s">
        <v>3491</v>
      </c>
      <c r="Q47">
        <v>6.6</v>
      </c>
    </row>
    <row r="48" spans="1:17" x14ac:dyDescent="0.35">
      <c r="A48" t="s">
        <v>40</v>
      </c>
      <c r="B48" t="s">
        <v>519</v>
      </c>
      <c r="C48" t="s">
        <v>429</v>
      </c>
      <c r="D48">
        <v>0.93</v>
      </c>
      <c r="E48" t="s">
        <v>275</v>
      </c>
      <c r="F48" t="s">
        <v>328</v>
      </c>
      <c r="G48" t="s">
        <v>241</v>
      </c>
      <c r="H48">
        <v>1.05</v>
      </c>
      <c r="I48" t="s">
        <v>1198</v>
      </c>
      <c r="J48" t="s">
        <v>1972</v>
      </c>
      <c r="K48" t="s">
        <v>578</v>
      </c>
      <c r="L48" t="s">
        <v>2050</v>
      </c>
      <c r="M48" t="s">
        <v>171</v>
      </c>
      <c r="N48" t="s">
        <v>276</v>
      </c>
      <c r="O48" t="s">
        <v>2462</v>
      </c>
      <c r="P48" t="s">
        <v>288</v>
      </c>
      <c r="Q48">
        <v>0.86</v>
      </c>
    </row>
    <row r="49" spans="1:17" x14ac:dyDescent="0.35">
      <c r="A49" t="s">
        <v>41</v>
      </c>
      <c r="B49" t="s">
        <v>520</v>
      </c>
      <c r="C49" t="s">
        <v>550</v>
      </c>
      <c r="D49">
        <v>213.71</v>
      </c>
      <c r="E49" t="s">
        <v>2014</v>
      </c>
      <c r="F49" t="s">
        <v>2198</v>
      </c>
      <c r="G49" t="s">
        <v>2381</v>
      </c>
      <c r="H49">
        <v>152.25</v>
      </c>
      <c r="I49" t="s">
        <v>2661</v>
      </c>
      <c r="J49" t="s">
        <v>2807</v>
      </c>
      <c r="K49" t="s">
        <v>2965</v>
      </c>
      <c r="L49" t="s">
        <v>3115</v>
      </c>
      <c r="M49" t="s">
        <v>3264</v>
      </c>
      <c r="N49" t="s">
        <v>3409</v>
      </c>
      <c r="O49" t="s">
        <v>3551</v>
      </c>
      <c r="P49" t="s">
        <v>3709</v>
      </c>
      <c r="Q49">
        <v>287.88</v>
      </c>
    </row>
    <row r="50" spans="1:17" x14ac:dyDescent="0.35">
      <c r="A50" t="s">
        <v>42</v>
      </c>
      <c r="B50" t="s">
        <v>521</v>
      </c>
      <c r="C50" t="s">
        <v>551</v>
      </c>
      <c r="D50">
        <v>4.03</v>
      </c>
      <c r="E50" t="s">
        <v>2015</v>
      </c>
      <c r="F50" t="s">
        <v>108</v>
      </c>
      <c r="G50" t="s">
        <v>108</v>
      </c>
      <c r="H50">
        <v>0</v>
      </c>
      <c r="I50" t="s">
        <v>108</v>
      </c>
      <c r="J50" t="s">
        <v>108</v>
      </c>
      <c r="K50" t="s">
        <v>108</v>
      </c>
      <c r="L50" t="s">
        <v>108</v>
      </c>
      <c r="M50" t="s">
        <v>108</v>
      </c>
      <c r="N50" t="s">
        <v>108</v>
      </c>
      <c r="O50" t="s">
        <v>108</v>
      </c>
      <c r="P50" t="s">
        <v>108</v>
      </c>
      <c r="Q50">
        <v>0</v>
      </c>
    </row>
    <row r="51" spans="1:17" x14ac:dyDescent="0.35">
      <c r="A51" t="s">
        <v>43</v>
      </c>
      <c r="B51" t="s">
        <v>79</v>
      </c>
      <c r="C51" t="s">
        <v>79</v>
      </c>
      <c r="E51" t="s">
        <v>79</v>
      </c>
      <c r="F51" t="s">
        <v>79</v>
      </c>
      <c r="G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</row>
    <row r="52" spans="1:17" x14ac:dyDescent="0.35">
      <c r="A52" t="s">
        <v>44</v>
      </c>
      <c r="B52" t="s">
        <v>522</v>
      </c>
      <c r="C52" t="s">
        <v>552</v>
      </c>
      <c r="D52">
        <v>0.76590000000000003</v>
      </c>
      <c r="E52" t="s">
        <v>2016</v>
      </c>
      <c r="F52" t="s">
        <v>2199</v>
      </c>
      <c r="G52" t="s">
        <v>2382</v>
      </c>
      <c r="H52">
        <v>1.0631999999999999</v>
      </c>
      <c r="I52" t="s">
        <v>2662</v>
      </c>
      <c r="J52" t="s">
        <v>2085</v>
      </c>
      <c r="K52" t="s">
        <v>2966</v>
      </c>
      <c r="L52" t="s">
        <v>3116</v>
      </c>
      <c r="M52" t="s">
        <v>3265</v>
      </c>
      <c r="N52" t="s">
        <v>3410</v>
      </c>
      <c r="O52" t="s">
        <v>3552</v>
      </c>
      <c r="P52" t="s">
        <v>3710</v>
      </c>
      <c r="Q52">
        <v>0.35120000000000001</v>
      </c>
    </row>
    <row r="53" spans="1:17" x14ac:dyDescent="0.35">
      <c r="A53" t="s">
        <v>45</v>
      </c>
      <c r="B53" t="s">
        <v>1772</v>
      </c>
      <c r="C53" t="s">
        <v>553</v>
      </c>
      <c r="D53">
        <v>0.74019999999999997</v>
      </c>
      <c r="E53" t="s">
        <v>2017</v>
      </c>
      <c r="F53" t="s">
        <v>2200</v>
      </c>
      <c r="G53" t="s">
        <v>2383</v>
      </c>
      <c r="H53">
        <v>0.64800000000000002</v>
      </c>
      <c r="I53" t="s">
        <v>2663</v>
      </c>
      <c r="J53" t="s">
        <v>2808</v>
      </c>
      <c r="K53" t="s">
        <v>2269</v>
      </c>
      <c r="L53" t="s">
        <v>3117</v>
      </c>
      <c r="M53" t="s">
        <v>3266</v>
      </c>
      <c r="N53" t="s">
        <v>211</v>
      </c>
      <c r="O53" t="s">
        <v>1379</v>
      </c>
      <c r="P53" t="s">
        <v>3711</v>
      </c>
      <c r="Q53">
        <v>0.3054</v>
      </c>
    </row>
    <row r="54" spans="1:17" x14ac:dyDescent="0.35">
      <c r="A54" t="s">
        <v>46</v>
      </c>
      <c r="B54" t="s">
        <v>1773</v>
      </c>
      <c r="C54" t="s">
        <v>1886</v>
      </c>
      <c r="D54">
        <v>0.61460000000000004</v>
      </c>
      <c r="E54" t="s">
        <v>573</v>
      </c>
      <c r="F54" t="s">
        <v>2201</v>
      </c>
      <c r="G54" t="s">
        <v>2384</v>
      </c>
      <c r="H54">
        <v>0.6875</v>
      </c>
      <c r="I54" t="s">
        <v>2664</v>
      </c>
      <c r="J54" t="s">
        <v>2809</v>
      </c>
      <c r="K54" t="s">
        <v>2967</v>
      </c>
      <c r="L54" t="s">
        <v>3118</v>
      </c>
      <c r="M54" t="s">
        <v>3267</v>
      </c>
      <c r="N54" t="s">
        <v>1438</v>
      </c>
      <c r="O54" t="s">
        <v>2356</v>
      </c>
      <c r="P54" t="s">
        <v>3712</v>
      </c>
      <c r="Q54">
        <v>0.59970000000000001</v>
      </c>
    </row>
    <row r="55" spans="1:17" x14ac:dyDescent="0.35">
      <c r="A55" t="s">
        <v>47</v>
      </c>
      <c r="B55" t="s">
        <v>1774</v>
      </c>
      <c r="C55" t="s">
        <v>1887</v>
      </c>
      <c r="D55">
        <v>0.52170000000000005</v>
      </c>
      <c r="E55" t="s">
        <v>2018</v>
      </c>
      <c r="F55" t="s">
        <v>2202</v>
      </c>
      <c r="G55" t="s">
        <v>211</v>
      </c>
      <c r="H55">
        <v>0.39929999999999999</v>
      </c>
      <c r="I55" t="s">
        <v>2665</v>
      </c>
      <c r="J55" t="s">
        <v>2810</v>
      </c>
      <c r="K55" t="s">
        <v>2968</v>
      </c>
      <c r="L55" t="s">
        <v>3119</v>
      </c>
      <c r="M55" t="s">
        <v>3268</v>
      </c>
      <c r="N55" t="s">
        <v>3411</v>
      </c>
      <c r="O55" t="s">
        <v>3553</v>
      </c>
      <c r="P55" t="s">
        <v>3713</v>
      </c>
      <c r="Q55">
        <v>0.56389999999999996</v>
      </c>
    </row>
    <row r="56" spans="1:17" x14ac:dyDescent="0.35">
      <c r="A56" s="2" t="s">
        <v>48</v>
      </c>
      <c r="B56" t="s">
        <v>1767</v>
      </c>
      <c r="C56" t="s">
        <v>1882</v>
      </c>
      <c r="D56">
        <v>0.62549999999999994</v>
      </c>
      <c r="E56" t="s">
        <v>2009</v>
      </c>
      <c r="F56" t="s">
        <v>2194</v>
      </c>
      <c r="G56" t="s">
        <v>2377</v>
      </c>
      <c r="H56">
        <v>0.6462</v>
      </c>
      <c r="I56" t="s">
        <v>2657</v>
      </c>
      <c r="J56" t="s">
        <v>2803</v>
      </c>
      <c r="K56" t="s">
        <v>2959</v>
      </c>
      <c r="L56" t="s">
        <v>3110</v>
      </c>
      <c r="M56" t="s">
        <v>3259</v>
      </c>
      <c r="N56" t="s">
        <v>3405</v>
      </c>
      <c r="O56" t="s">
        <v>3547</v>
      </c>
      <c r="P56" t="s">
        <v>3705</v>
      </c>
      <c r="Q56">
        <v>0.53779999999999994</v>
      </c>
    </row>
    <row r="57" spans="1:17" x14ac:dyDescent="0.35">
      <c r="A57" t="s">
        <v>49</v>
      </c>
      <c r="B57" t="s">
        <v>523</v>
      </c>
      <c r="C57" t="s">
        <v>477</v>
      </c>
      <c r="D57">
        <v>4.2</v>
      </c>
      <c r="E57" t="s">
        <v>574</v>
      </c>
      <c r="F57" t="s">
        <v>1375</v>
      </c>
      <c r="G57" t="s">
        <v>445</v>
      </c>
      <c r="H57">
        <v>3.64</v>
      </c>
      <c r="I57" t="s">
        <v>486</v>
      </c>
      <c r="J57" t="s">
        <v>352</v>
      </c>
      <c r="K57" t="s">
        <v>579</v>
      </c>
      <c r="L57" t="s">
        <v>542</v>
      </c>
      <c r="M57" t="s">
        <v>1049</v>
      </c>
      <c r="N57" t="s">
        <v>893</v>
      </c>
      <c r="O57" t="s">
        <v>572</v>
      </c>
      <c r="P57" t="s">
        <v>2632</v>
      </c>
      <c r="Q57">
        <v>2.33</v>
      </c>
    </row>
    <row r="58" spans="1:17" x14ac:dyDescent="0.35">
      <c r="A58" t="s">
        <v>50</v>
      </c>
      <c r="B58" t="s">
        <v>343</v>
      </c>
      <c r="C58" t="s">
        <v>352</v>
      </c>
      <c r="D58">
        <v>3.05</v>
      </c>
      <c r="E58" t="s">
        <v>575</v>
      </c>
      <c r="F58" t="s">
        <v>216</v>
      </c>
      <c r="G58" t="s">
        <v>216</v>
      </c>
      <c r="H58">
        <v>3.19</v>
      </c>
      <c r="I58" t="s">
        <v>814</v>
      </c>
      <c r="J58" t="s">
        <v>262</v>
      </c>
      <c r="K58" t="s">
        <v>228</v>
      </c>
      <c r="L58" t="s">
        <v>498</v>
      </c>
      <c r="M58" t="s">
        <v>819</v>
      </c>
      <c r="N58" t="s">
        <v>108</v>
      </c>
      <c r="O58" t="s">
        <v>819</v>
      </c>
      <c r="P58" t="s">
        <v>1047</v>
      </c>
      <c r="Q58">
        <v>1.44</v>
      </c>
    </row>
    <row r="59" spans="1:17" x14ac:dyDescent="0.35">
      <c r="A59" t="s">
        <v>51</v>
      </c>
      <c r="B59" t="s">
        <v>524</v>
      </c>
      <c r="C59" t="s">
        <v>554</v>
      </c>
      <c r="D59">
        <v>3.1</v>
      </c>
      <c r="E59" t="s">
        <v>1978</v>
      </c>
      <c r="F59" t="s">
        <v>264</v>
      </c>
      <c r="G59" t="s">
        <v>2385</v>
      </c>
      <c r="H59">
        <v>3.61</v>
      </c>
      <c r="I59" t="s">
        <v>2116</v>
      </c>
      <c r="J59" t="s">
        <v>570</v>
      </c>
      <c r="K59" t="s">
        <v>580</v>
      </c>
      <c r="L59" t="s">
        <v>694</v>
      </c>
      <c r="M59" t="s">
        <v>179</v>
      </c>
      <c r="N59" t="s">
        <v>686</v>
      </c>
      <c r="O59" t="s">
        <v>2427</v>
      </c>
      <c r="P59" t="s">
        <v>2278</v>
      </c>
      <c r="Q59">
        <v>2.57</v>
      </c>
    </row>
    <row r="60" spans="1:17" x14ac:dyDescent="0.35">
      <c r="A60" t="s">
        <v>52</v>
      </c>
      <c r="B60" t="s">
        <v>426</v>
      </c>
      <c r="C60" t="s">
        <v>254</v>
      </c>
      <c r="D60">
        <v>2.21</v>
      </c>
      <c r="E60" t="s">
        <v>470</v>
      </c>
      <c r="F60" t="s">
        <v>277</v>
      </c>
      <c r="G60" t="s">
        <v>108</v>
      </c>
      <c r="H60">
        <v>2.39</v>
      </c>
      <c r="I60" t="s">
        <v>2076</v>
      </c>
      <c r="J60" t="s">
        <v>108</v>
      </c>
      <c r="K60" t="s">
        <v>581</v>
      </c>
      <c r="L60" t="s">
        <v>2934</v>
      </c>
      <c r="M60" t="s">
        <v>605</v>
      </c>
      <c r="N60" t="s">
        <v>228</v>
      </c>
      <c r="O60" t="s">
        <v>973</v>
      </c>
      <c r="P60" t="s">
        <v>448</v>
      </c>
      <c r="Q60">
        <v>3</v>
      </c>
    </row>
    <row r="61" spans="1:17" x14ac:dyDescent="0.35">
      <c r="A61" s="1" t="s">
        <v>53</v>
      </c>
      <c r="B61" t="s">
        <v>525</v>
      </c>
      <c r="C61" t="s">
        <v>555</v>
      </c>
      <c r="D61">
        <v>3.09</v>
      </c>
      <c r="E61" t="s">
        <v>576</v>
      </c>
      <c r="F61" t="s">
        <v>222</v>
      </c>
      <c r="G61" t="s">
        <v>2386</v>
      </c>
      <c r="H61">
        <v>3.36</v>
      </c>
      <c r="I61" t="s">
        <v>505</v>
      </c>
      <c r="J61" t="s">
        <v>437</v>
      </c>
      <c r="K61" t="s">
        <v>582</v>
      </c>
      <c r="L61" t="s">
        <v>2129</v>
      </c>
      <c r="M61" t="s">
        <v>222</v>
      </c>
      <c r="N61" t="s">
        <v>222</v>
      </c>
      <c r="O61" t="s">
        <v>609</v>
      </c>
      <c r="P61" t="s">
        <v>568</v>
      </c>
      <c r="Q61">
        <v>2.41</v>
      </c>
    </row>
    <row r="62" spans="1:17" x14ac:dyDescent="0.35">
      <c r="A62" t="s">
        <v>54</v>
      </c>
      <c r="B62" t="s">
        <v>526</v>
      </c>
      <c r="C62" t="s">
        <v>556</v>
      </c>
      <c r="D62">
        <v>12529.86</v>
      </c>
      <c r="E62" t="s">
        <v>2019</v>
      </c>
      <c r="F62" t="s">
        <v>2203</v>
      </c>
      <c r="G62" t="s">
        <v>2387</v>
      </c>
      <c r="H62">
        <v>6084.29</v>
      </c>
      <c r="I62" t="s">
        <v>2666</v>
      </c>
      <c r="J62" t="s">
        <v>2811</v>
      </c>
      <c r="K62" t="s">
        <v>2969</v>
      </c>
      <c r="L62" t="s">
        <v>3120</v>
      </c>
      <c r="M62" t="s">
        <v>3269</v>
      </c>
      <c r="N62" t="s">
        <v>3412</v>
      </c>
      <c r="O62" t="s">
        <v>3554</v>
      </c>
      <c r="P62" t="s">
        <v>3714</v>
      </c>
      <c r="Q62">
        <v>11658.05</v>
      </c>
    </row>
    <row r="63" spans="1:17" x14ac:dyDescent="0.35">
      <c r="A63" t="s">
        <v>55</v>
      </c>
      <c r="B63" t="s">
        <v>1775</v>
      </c>
      <c r="C63" t="s">
        <v>557</v>
      </c>
      <c r="D63">
        <v>8783.6299999999992</v>
      </c>
      <c r="E63" t="s">
        <v>2020</v>
      </c>
      <c r="F63" t="s">
        <v>2204</v>
      </c>
      <c r="G63" t="s">
        <v>2388</v>
      </c>
      <c r="H63">
        <v>8529.73</v>
      </c>
      <c r="I63" t="s">
        <v>2667</v>
      </c>
      <c r="J63" t="s">
        <v>2812</v>
      </c>
      <c r="K63" t="s">
        <v>2970</v>
      </c>
      <c r="L63" t="s">
        <v>3121</v>
      </c>
      <c r="M63" t="s">
        <v>3270</v>
      </c>
      <c r="N63" t="s">
        <v>108</v>
      </c>
      <c r="O63" t="s">
        <v>3555</v>
      </c>
      <c r="P63" t="s">
        <v>3715</v>
      </c>
      <c r="Q63">
        <v>6812.18</v>
      </c>
    </row>
    <row r="64" spans="1:17" x14ac:dyDescent="0.35">
      <c r="A64" t="s">
        <v>56</v>
      </c>
      <c r="B64" t="s">
        <v>1776</v>
      </c>
      <c r="C64" t="s">
        <v>1888</v>
      </c>
      <c r="D64">
        <v>9201.11</v>
      </c>
      <c r="E64" t="s">
        <v>2021</v>
      </c>
      <c r="F64" t="s">
        <v>2205</v>
      </c>
      <c r="G64" t="s">
        <v>2389</v>
      </c>
      <c r="H64">
        <v>8216.08</v>
      </c>
      <c r="I64" t="s">
        <v>2668</v>
      </c>
      <c r="J64" t="s">
        <v>2813</v>
      </c>
      <c r="K64" t="s">
        <v>2971</v>
      </c>
      <c r="L64" t="s">
        <v>3122</v>
      </c>
      <c r="M64" t="s">
        <v>3271</v>
      </c>
      <c r="N64" t="s">
        <v>3413</v>
      </c>
      <c r="O64" t="s">
        <v>3556</v>
      </c>
      <c r="P64" t="s">
        <v>3716</v>
      </c>
      <c r="Q64">
        <v>6537.67</v>
      </c>
    </row>
    <row r="65" spans="1:17" x14ac:dyDescent="0.35">
      <c r="A65" t="s">
        <v>57</v>
      </c>
      <c r="B65" t="s">
        <v>1777</v>
      </c>
      <c r="C65" t="s">
        <v>1889</v>
      </c>
      <c r="D65">
        <v>7705.39</v>
      </c>
      <c r="E65" t="s">
        <v>2022</v>
      </c>
      <c r="F65" t="s">
        <v>2206</v>
      </c>
      <c r="G65" t="s">
        <v>108</v>
      </c>
      <c r="H65">
        <v>8422.77</v>
      </c>
      <c r="I65" t="s">
        <v>2669</v>
      </c>
      <c r="J65" t="s">
        <v>2814</v>
      </c>
      <c r="K65" t="s">
        <v>2972</v>
      </c>
      <c r="L65" t="s">
        <v>3123</v>
      </c>
      <c r="M65" t="s">
        <v>3272</v>
      </c>
      <c r="N65" t="s">
        <v>3414</v>
      </c>
      <c r="O65" t="s">
        <v>3557</v>
      </c>
      <c r="P65" t="s">
        <v>3717</v>
      </c>
      <c r="Q65">
        <v>11871.07</v>
      </c>
    </row>
    <row r="66" spans="1:17" x14ac:dyDescent="0.35">
      <c r="A66" t="s">
        <v>58</v>
      </c>
      <c r="B66" t="s">
        <v>1770</v>
      </c>
      <c r="C66" t="s">
        <v>1885</v>
      </c>
      <c r="D66">
        <v>9350.59</v>
      </c>
      <c r="E66" t="s">
        <v>2011</v>
      </c>
      <c r="F66" t="s">
        <v>2196</v>
      </c>
      <c r="G66" t="s">
        <v>2379</v>
      </c>
      <c r="H66">
        <v>8142.03</v>
      </c>
      <c r="I66" t="s">
        <v>2659</v>
      </c>
      <c r="J66" t="s">
        <v>2805</v>
      </c>
      <c r="K66" t="s">
        <v>2962</v>
      </c>
      <c r="L66" t="s">
        <v>3113</v>
      </c>
      <c r="M66" t="s">
        <v>3262</v>
      </c>
      <c r="N66" t="s">
        <v>3407</v>
      </c>
      <c r="O66" t="s">
        <v>3549</v>
      </c>
      <c r="P66" t="s">
        <v>3707</v>
      </c>
      <c r="Q66">
        <v>7020.09</v>
      </c>
    </row>
    <row r="67" spans="1:17" x14ac:dyDescent="0.35">
      <c r="A67" t="s">
        <v>59</v>
      </c>
      <c r="B67" t="s">
        <v>527</v>
      </c>
      <c r="C67" t="s">
        <v>195</v>
      </c>
      <c r="D67">
        <v>0</v>
      </c>
      <c r="E67" t="s">
        <v>108</v>
      </c>
      <c r="F67" t="s">
        <v>108</v>
      </c>
      <c r="G67" t="s">
        <v>108</v>
      </c>
      <c r="H67">
        <v>0</v>
      </c>
      <c r="I67" t="s">
        <v>108</v>
      </c>
      <c r="J67" t="s">
        <v>108</v>
      </c>
      <c r="K67" t="s">
        <v>108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>
        <v>0</v>
      </c>
    </row>
    <row r="68" spans="1:17" x14ac:dyDescent="0.35">
      <c r="A68" t="s">
        <v>60</v>
      </c>
      <c r="B68" t="s">
        <v>528</v>
      </c>
      <c r="C68" t="s">
        <v>558</v>
      </c>
      <c r="D68">
        <v>0</v>
      </c>
      <c r="E68" t="s">
        <v>108</v>
      </c>
      <c r="F68" t="s">
        <v>108</v>
      </c>
      <c r="G68" t="s">
        <v>108</v>
      </c>
      <c r="H68">
        <v>0</v>
      </c>
      <c r="I68" t="s">
        <v>108</v>
      </c>
      <c r="J68" t="s">
        <v>108</v>
      </c>
      <c r="K68" t="s">
        <v>108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>
        <v>0</v>
      </c>
    </row>
    <row r="69" spans="1:17" x14ac:dyDescent="0.35">
      <c r="A69" t="s">
        <v>61</v>
      </c>
      <c r="B69" t="s">
        <v>529</v>
      </c>
      <c r="C69" t="s">
        <v>559</v>
      </c>
      <c r="D69">
        <v>0</v>
      </c>
      <c r="E69" t="s">
        <v>108</v>
      </c>
      <c r="F69" t="s">
        <v>108</v>
      </c>
      <c r="G69" t="s">
        <v>108</v>
      </c>
      <c r="H69">
        <v>0</v>
      </c>
      <c r="I69" t="s">
        <v>108</v>
      </c>
      <c r="J69" t="s">
        <v>108</v>
      </c>
      <c r="K69" t="s">
        <v>108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>
        <v>0</v>
      </c>
    </row>
    <row r="70" spans="1:17" x14ac:dyDescent="0.35">
      <c r="A70" t="s">
        <v>62</v>
      </c>
      <c r="B70" t="s">
        <v>530</v>
      </c>
      <c r="C70" t="s">
        <v>213</v>
      </c>
      <c r="D70">
        <v>0</v>
      </c>
      <c r="E70" t="s">
        <v>108</v>
      </c>
      <c r="F70" t="s">
        <v>108</v>
      </c>
      <c r="G70" t="s">
        <v>108</v>
      </c>
      <c r="H70">
        <v>0</v>
      </c>
      <c r="I70" t="s">
        <v>108</v>
      </c>
      <c r="J70" t="s">
        <v>108</v>
      </c>
      <c r="K70" t="s">
        <v>108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>
        <v>0</v>
      </c>
    </row>
    <row r="71" spans="1:17" x14ac:dyDescent="0.35">
      <c r="A71" t="s">
        <v>63</v>
      </c>
      <c r="B71" t="s">
        <v>531</v>
      </c>
      <c r="C71" t="s">
        <v>560</v>
      </c>
      <c r="D71">
        <v>0</v>
      </c>
      <c r="E71" t="s">
        <v>108</v>
      </c>
      <c r="F71" t="s">
        <v>108</v>
      </c>
      <c r="G71" t="s">
        <v>108</v>
      </c>
      <c r="H71">
        <v>0</v>
      </c>
      <c r="I71" t="s">
        <v>108</v>
      </c>
      <c r="J71" t="s">
        <v>108</v>
      </c>
      <c r="K71" t="s">
        <v>108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>
        <v>0</v>
      </c>
    </row>
    <row r="72" spans="1:17" x14ac:dyDescent="0.35">
      <c r="A72" t="s">
        <v>64</v>
      </c>
      <c r="B72" t="s">
        <v>532</v>
      </c>
      <c r="C72" t="s">
        <v>108</v>
      </c>
      <c r="D72">
        <v>0</v>
      </c>
      <c r="E72" t="s">
        <v>108</v>
      </c>
      <c r="F72" t="s">
        <v>108</v>
      </c>
      <c r="G72" t="s">
        <v>108</v>
      </c>
      <c r="H72">
        <v>0</v>
      </c>
      <c r="I72" t="s">
        <v>108</v>
      </c>
      <c r="J72" t="s">
        <v>108</v>
      </c>
      <c r="K72" t="s">
        <v>108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>
        <v>0</v>
      </c>
    </row>
    <row r="73" spans="1:17" x14ac:dyDescent="0.35">
      <c r="A73" t="s">
        <v>65</v>
      </c>
      <c r="B73" t="s">
        <v>533</v>
      </c>
      <c r="C73" t="s">
        <v>108</v>
      </c>
      <c r="D73">
        <v>0</v>
      </c>
      <c r="E73" t="s">
        <v>108</v>
      </c>
      <c r="F73" t="s">
        <v>108</v>
      </c>
      <c r="G73" t="s">
        <v>108</v>
      </c>
      <c r="H73">
        <v>0</v>
      </c>
      <c r="I73" t="s">
        <v>108</v>
      </c>
      <c r="J73" t="s">
        <v>108</v>
      </c>
      <c r="K73" t="s">
        <v>108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>
        <v>0</v>
      </c>
    </row>
    <row r="74" spans="1:17" x14ac:dyDescent="0.35">
      <c r="A74" t="s">
        <v>66</v>
      </c>
      <c r="B74" t="s">
        <v>534</v>
      </c>
      <c r="C74" t="s">
        <v>108</v>
      </c>
      <c r="D74">
        <v>0</v>
      </c>
      <c r="E74" t="s">
        <v>108</v>
      </c>
      <c r="F74" t="s">
        <v>108</v>
      </c>
      <c r="G74" t="s">
        <v>108</v>
      </c>
      <c r="H74">
        <v>0</v>
      </c>
      <c r="I74" t="s">
        <v>108</v>
      </c>
      <c r="J74" t="s">
        <v>108</v>
      </c>
      <c r="K74" t="s">
        <v>108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>
        <v>0</v>
      </c>
    </row>
    <row r="75" spans="1:17" x14ac:dyDescent="0.35">
      <c r="A75" t="s">
        <v>67</v>
      </c>
      <c r="B75" t="s">
        <v>269</v>
      </c>
      <c r="C75" t="s">
        <v>108</v>
      </c>
      <c r="D75">
        <v>0</v>
      </c>
      <c r="E75" t="s">
        <v>108</v>
      </c>
      <c r="F75" t="s">
        <v>108</v>
      </c>
      <c r="G75" t="s">
        <v>108</v>
      </c>
      <c r="H75">
        <v>0</v>
      </c>
      <c r="I75" t="s">
        <v>108</v>
      </c>
      <c r="J75" t="s">
        <v>108</v>
      </c>
      <c r="K75" t="s">
        <v>108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>
        <v>0</v>
      </c>
    </row>
    <row r="76" spans="1:17" x14ac:dyDescent="0.35">
      <c r="A76" t="s">
        <v>68</v>
      </c>
      <c r="B76" t="s">
        <v>195</v>
      </c>
      <c r="C76" t="s">
        <v>108</v>
      </c>
      <c r="D76">
        <v>0</v>
      </c>
      <c r="E76" t="s">
        <v>108</v>
      </c>
      <c r="F76" t="s">
        <v>108</v>
      </c>
      <c r="G76" t="s">
        <v>108</v>
      </c>
      <c r="H76">
        <v>0</v>
      </c>
      <c r="I76" t="s">
        <v>108</v>
      </c>
      <c r="J76" t="s">
        <v>108</v>
      </c>
      <c r="K76" t="s">
        <v>108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>
        <v>0</v>
      </c>
    </row>
    <row r="77" spans="1:17" x14ac:dyDescent="0.35">
      <c r="A77" t="s">
        <v>69</v>
      </c>
      <c r="B77" t="s">
        <v>79</v>
      </c>
      <c r="C77" t="s">
        <v>79</v>
      </c>
      <c r="E77" t="s">
        <v>79</v>
      </c>
      <c r="F77" t="s">
        <v>79</v>
      </c>
      <c r="G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</row>
    <row r="78" spans="1:17" x14ac:dyDescent="0.35">
      <c r="A78" s="2" t="s">
        <v>70</v>
      </c>
      <c r="B78" t="s">
        <v>535</v>
      </c>
      <c r="C78" t="s">
        <v>108</v>
      </c>
      <c r="D78">
        <v>0</v>
      </c>
      <c r="E78" t="s">
        <v>108</v>
      </c>
      <c r="F78" t="s">
        <v>108</v>
      </c>
      <c r="G78" t="s">
        <v>108</v>
      </c>
      <c r="H78">
        <v>0</v>
      </c>
      <c r="I78" t="s">
        <v>108</v>
      </c>
      <c r="J78" t="s">
        <v>108</v>
      </c>
      <c r="K78" t="s">
        <v>108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>
        <v>0</v>
      </c>
    </row>
    <row r="79" spans="1:17" x14ac:dyDescent="0.35">
      <c r="A79" s="1" t="s">
        <v>71</v>
      </c>
      <c r="B79" t="s">
        <v>1778</v>
      </c>
      <c r="C79" t="s">
        <v>211</v>
      </c>
      <c r="D79">
        <v>0</v>
      </c>
      <c r="E79" t="s">
        <v>211</v>
      </c>
      <c r="F79" t="s">
        <v>211</v>
      </c>
      <c r="G79" t="s">
        <v>211</v>
      </c>
      <c r="H79">
        <v>0</v>
      </c>
      <c r="I79" t="s">
        <v>211</v>
      </c>
      <c r="J79" t="s">
        <v>211</v>
      </c>
      <c r="K79" t="s">
        <v>211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>
        <v>0</v>
      </c>
    </row>
    <row r="80" spans="1:17" x14ac:dyDescent="0.35">
      <c r="A80" t="s">
        <v>72</v>
      </c>
      <c r="B80" t="s">
        <v>108</v>
      </c>
      <c r="C80" t="s">
        <v>108</v>
      </c>
      <c r="D80">
        <v>0</v>
      </c>
      <c r="E80" t="s">
        <v>108</v>
      </c>
      <c r="F80" t="s">
        <v>108</v>
      </c>
      <c r="G80" t="s">
        <v>108</v>
      </c>
      <c r="H80">
        <v>0</v>
      </c>
      <c r="I80" t="s">
        <v>108</v>
      </c>
      <c r="J80" t="s">
        <v>108</v>
      </c>
      <c r="K80" t="s">
        <v>108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>
        <v>0</v>
      </c>
    </row>
    <row r="81" spans="1:17" x14ac:dyDescent="0.35">
      <c r="A81" t="s">
        <v>73</v>
      </c>
      <c r="B81" t="s">
        <v>536</v>
      </c>
      <c r="C81" t="s">
        <v>211</v>
      </c>
      <c r="D81">
        <v>0</v>
      </c>
      <c r="E81" t="s">
        <v>211</v>
      </c>
      <c r="F81" t="s">
        <v>211</v>
      </c>
      <c r="G81" t="s">
        <v>211</v>
      </c>
      <c r="H81">
        <v>0</v>
      </c>
      <c r="I81" t="s">
        <v>211</v>
      </c>
      <c r="J81" t="s">
        <v>211</v>
      </c>
      <c r="K81" t="s">
        <v>211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>
        <v>0</v>
      </c>
    </row>
    <row r="82" spans="1:17" x14ac:dyDescent="0.35">
      <c r="A82" s="2" t="s">
        <v>74</v>
      </c>
      <c r="B82" t="s">
        <v>199</v>
      </c>
      <c r="C82" t="s">
        <v>224</v>
      </c>
      <c r="D82">
        <v>7.0000000000000007E-2</v>
      </c>
      <c r="E82" t="s">
        <v>235</v>
      </c>
      <c r="F82" t="s">
        <v>219</v>
      </c>
      <c r="G82" t="s">
        <v>659</v>
      </c>
      <c r="H82">
        <v>0.1</v>
      </c>
      <c r="I82" t="s">
        <v>372</v>
      </c>
      <c r="J82" t="s">
        <v>695</v>
      </c>
      <c r="K82" t="s">
        <v>206</v>
      </c>
      <c r="L82" t="s">
        <v>235</v>
      </c>
      <c r="M82" t="s">
        <v>235</v>
      </c>
      <c r="N82" t="s">
        <v>659</v>
      </c>
      <c r="O82" t="s">
        <v>372</v>
      </c>
      <c r="P82" t="s">
        <v>219</v>
      </c>
      <c r="Q82">
        <v>0.12</v>
      </c>
    </row>
    <row r="83" spans="1:17" x14ac:dyDescent="0.35">
      <c r="A83" s="1" t="s">
        <v>75</v>
      </c>
      <c r="B83" t="s">
        <v>1779</v>
      </c>
      <c r="C83" t="s">
        <v>1890</v>
      </c>
      <c r="D83">
        <v>0.98599999999999999</v>
      </c>
      <c r="E83" t="s">
        <v>2023</v>
      </c>
      <c r="F83" t="s">
        <v>2207</v>
      </c>
      <c r="G83" t="s">
        <v>2390</v>
      </c>
      <c r="H83">
        <v>1.046</v>
      </c>
      <c r="I83" t="s">
        <v>2670</v>
      </c>
      <c r="J83" t="s">
        <v>2815</v>
      </c>
      <c r="K83" t="s">
        <v>2973</v>
      </c>
      <c r="L83" t="s">
        <v>3124</v>
      </c>
      <c r="M83" t="s">
        <v>3273</v>
      </c>
      <c r="N83" t="s">
        <v>1287</v>
      </c>
      <c r="O83" t="s">
        <v>3558</v>
      </c>
      <c r="P83" t="s">
        <v>3718</v>
      </c>
      <c r="Q83">
        <v>0.60429999999999995</v>
      </c>
    </row>
    <row r="84" spans="1:17" x14ac:dyDescent="0.35">
      <c r="A84" t="s">
        <v>76</v>
      </c>
      <c r="B84" t="s">
        <v>1780</v>
      </c>
      <c r="C84" t="s">
        <v>108</v>
      </c>
      <c r="D84">
        <v>0</v>
      </c>
      <c r="E84" t="s">
        <v>108</v>
      </c>
      <c r="F84" t="s">
        <v>108</v>
      </c>
      <c r="G84" t="s">
        <v>108</v>
      </c>
      <c r="H84">
        <v>0</v>
      </c>
      <c r="I84" t="s">
        <v>108</v>
      </c>
      <c r="J84" t="s">
        <v>108</v>
      </c>
      <c r="K84" t="s">
        <v>108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>
        <v>0</v>
      </c>
    </row>
    <row r="85" spans="1:17" x14ac:dyDescent="0.35">
      <c r="A85" s="1" t="s">
        <v>77</v>
      </c>
      <c r="B85" t="s">
        <v>1781</v>
      </c>
      <c r="C85" t="s">
        <v>1891</v>
      </c>
      <c r="D85">
        <v>10527.76</v>
      </c>
      <c r="E85" t="s">
        <v>2024</v>
      </c>
      <c r="F85" t="s">
        <v>2208</v>
      </c>
      <c r="G85" t="s">
        <v>2391</v>
      </c>
      <c r="H85">
        <v>7154.96</v>
      </c>
      <c r="I85" t="s">
        <v>2671</v>
      </c>
      <c r="J85" t="s">
        <v>2816</v>
      </c>
      <c r="K85" t="s">
        <v>2974</v>
      </c>
      <c r="L85" t="s">
        <v>3125</v>
      </c>
      <c r="M85" t="s">
        <v>3274</v>
      </c>
      <c r="N85" t="s">
        <v>3415</v>
      </c>
      <c r="O85" t="s">
        <v>3559</v>
      </c>
      <c r="P85" t="s">
        <v>3719</v>
      </c>
      <c r="Q85">
        <v>8086.02</v>
      </c>
    </row>
    <row r="86" spans="1:17" x14ac:dyDescent="0.35">
      <c r="A86" t="s">
        <v>78</v>
      </c>
      <c r="B86" t="s">
        <v>537</v>
      </c>
      <c r="C86" t="s">
        <v>108</v>
      </c>
      <c r="D86">
        <v>0</v>
      </c>
      <c r="E86" t="s">
        <v>108</v>
      </c>
      <c r="F86" t="s">
        <v>108</v>
      </c>
      <c r="G86" t="s">
        <v>108</v>
      </c>
      <c r="H86">
        <v>0</v>
      </c>
      <c r="I86" t="s">
        <v>108</v>
      </c>
      <c r="J86" t="s">
        <v>108</v>
      </c>
      <c r="K86" t="s">
        <v>108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>
        <v>0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8" x14ac:dyDescent="0.35">
      <c r="A1" s="3" t="s">
        <v>134</v>
      </c>
    </row>
    <row r="2" spans="1:18" x14ac:dyDescent="0.35">
      <c r="A2" t="s">
        <v>1587</v>
      </c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s="1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</row>
    <row r="3" spans="1:18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8" x14ac:dyDescent="0.35">
      <c r="A4" s="29" t="s">
        <v>107</v>
      </c>
      <c r="B4">
        <v>2903</v>
      </c>
      <c r="C4" s="19">
        <v>921</v>
      </c>
      <c r="D4" s="19">
        <v>249</v>
      </c>
      <c r="E4" s="20">
        <v>228</v>
      </c>
      <c r="F4" s="20">
        <v>155</v>
      </c>
      <c r="G4" s="20">
        <v>112</v>
      </c>
      <c r="H4" s="20">
        <v>287</v>
      </c>
      <c r="I4" s="20">
        <v>156</v>
      </c>
      <c r="J4" s="20">
        <v>172</v>
      </c>
      <c r="K4" s="20">
        <v>225</v>
      </c>
      <c r="L4" s="20">
        <v>179</v>
      </c>
      <c r="M4" s="20">
        <v>217</v>
      </c>
      <c r="N4" s="20">
        <v>59</v>
      </c>
      <c r="O4" s="20">
        <v>153</v>
      </c>
      <c r="P4" s="20">
        <v>98</v>
      </c>
      <c r="Q4" s="20">
        <v>57</v>
      </c>
    </row>
    <row r="5" spans="1:18" x14ac:dyDescent="0.35">
      <c r="A5" s="16" t="s">
        <v>110</v>
      </c>
      <c r="B5" s="19"/>
      <c r="C5" s="19"/>
      <c r="D5" s="19">
        <v>1</v>
      </c>
      <c r="E5" s="19"/>
      <c r="F5" s="19"/>
      <c r="G5" s="19"/>
      <c r="H5" s="19">
        <v>1</v>
      </c>
      <c r="I5" s="19"/>
      <c r="J5" s="19"/>
      <c r="K5" s="19"/>
      <c r="L5" s="19"/>
      <c r="M5" s="19"/>
      <c r="N5" s="19"/>
      <c r="O5" s="19"/>
      <c r="P5" s="19"/>
      <c r="Q5" s="19"/>
    </row>
    <row r="6" spans="1:18" x14ac:dyDescent="0.35">
      <c r="A6" s="16" t="s">
        <v>111</v>
      </c>
      <c r="B6" s="19">
        <v>5</v>
      </c>
      <c r="C6" s="19"/>
      <c r="D6" s="20"/>
      <c r="E6" s="19"/>
      <c r="F6" s="19"/>
      <c r="G6" s="19"/>
      <c r="H6" s="20">
        <v>2</v>
      </c>
      <c r="I6" s="20">
        <v>1</v>
      </c>
      <c r="J6" s="19"/>
      <c r="K6" s="20">
        <v>1</v>
      </c>
      <c r="L6" s="19"/>
      <c r="M6" s="19"/>
      <c r="N6" s="19">
        <v>1</v>
      </c>
      <c r="O6" s="20">
        <v>1</v>
      </c>
      <c r="P6" s="20"/>
      <c r="Q6" s="19"/>
    </row>
    <row r="7" spans="1:18" x14ac:dyDescent="0.35">
      <c r="A7" s="16" t="s">
        <v>112</v>
      </c>
      <c r="B7" s="20">
        <v>1</v>
      </c>
      <c r="C7" s="20">
        <v>78</v>
      </c>
      <c r="D7" s="20">
        <v>1</v>
      </c>
      <c r="E7" s="19"/>
      <c r="F7" s="19"/>
      <c r="G7" s="20">
        <v>1</v>
      </c>
      <c r="H7" s="20">
        <v>35</v>
      </c>
      <c r="I7" s="20">
        <v>1</v>
      </c>
      <c r="J7" s="20"/>
      <c r="K7" s="20">
        <v>1</v>
      </c>
      <c r="L7" s="20">
        <v>2</v>
      </c>
      <c r="M7" s="20">
        <v>1</v>
      </c>
      <c r="N7" s="20">
        <v>6</v>
      </c>
      <c r="O7" s="19"/>
      <c r="P7" s="19"/>
      <c r="Q7" s="19"/>
    </row>
    <row r="8" spans="1:18" x14ac:dyDescent="0.35">
      <c r="A8" s="33" t="s">
        <v>114</v>
      </c>
      <c r="B8" s="20">
        <v>15354</v>
      </c>
      <c r="C8" s="20">
        <v>5153</v>
      </c>
      <c r="D8" s="20">
        <v>684</v>
      </c>
      <c r="E8" s="20">
        <v>684</v>
      </c>
      <c r="F8" s="20">
        <v>452</v>
      </c>
      <c r="G8" s="20">
        <v>352</v>
      </c>
      <c r="H8" s="20">
        <v>1096</v>
      </c>
      <c r="I8" s="20">
        <v>505</v>
      </c>
      <c r="J8" s="20">
        <v>528</v>
      </c>
      <c r="K8" s="20">
        <v>936</v>
      </c>
      <c r="L8" s="20">
        <v>566</v>
      </c>
      <c r="M8" s="20">
        <v>848</v>
      </c>
      <c r="N8" s="20">
        <v>321</v>
      </c>
      <c r="O8" s="20">
        <v>492</v>
      </c>
      <c r="P8" s="20">
        <v>273</v>
      </c>
      <c r="Q8" s="20">
        <v>210</v>
      </c>
    </row>
    <row r="9" spans="1:18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  <c r="R9" t="s">
        <v>79</v>
      </c>
    </row>
    <row r="10" spans="1:18" x14ac:dyDescent="0.35">
      <c r="A10" s="1" t="s">
        <v>2</v>
      </c>
      <c r="B10" t="s">
        <v>668</v>
      </c>
      <c r="C10" t="s">
        <v>697</v>
      </c>
      <c r="D10" t="s">
        <v>451</v>
      </c>
      <c r="E10" t="s">
        <v>603</v>
      </c>
      <c r="F10" t="s">
        <v>2209</v>
      </c>
      <c r="G10" t="s">
        <v>108</v>
      </c>
      <c r="H10" t="s">
        <v>630</v>
      </c>
      <c r="I10" t="s">
        <v>815</v>
      </c>
      <c r="J10" t="s">
        <v>637</v>
      </c>
      <c r="K10" t="s">
        <v>661</v>
      </c>
      <c r="L10" t="s">
        <v>643</v>
      </c>
      <c r="M10" t="s">
        <v>3275</v>
      </c>
      <c r="N10" t="s">
        <v>3416</v>
      </c>
      <c r="O10" t="s">
        <v>330</v>
      </c>
      <c r="P10" t="s">
        <v>227</v>
      </c>
      <c r="Q10" t="s">
        <v>604</v>
      </c>
    </row>
    <row r="11" spans="1:18" x14ac:dyDescent="0.35">
      <c r="A11" t="s">
        <v>3</v>
      </c>
      <c r="B11" t="s">
        <v>669</v>
      </c>
      <c r="C11" t="s">
        <v>108</v>
      </c>
      <c r="D11" t="s">
        <v>108</v>
      </c>
      <c r="E11" t="s">
        <v>108</v>
      </c>
      <c r="F11" t="s">
        <v>108</v>
      </c>
      <c r="G11" t="s">
        <v>108</v>
      </c>
      <c r="H11" t="s">
        <v>108</v>
      </c>
      <c r="I11" t="s">
        <v>108</v>
      </c>
      <c r="J11" t="s">
        <v>108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 t="s">
        <v>108</v>
      </c>
    </row>
    <row r="12" spans="1:18" x14ac:dyDescent="0.35">
      <c r="A12" t="s">
        <v>4</v>
      </c>
      <c r="B12" t="s">
        <v>670</v>
      </c>
      <c r="C12" t="s">
        <v>272</v>
      </c>
      <c r="D12" t="s">
        <v>108</v>
      </c>
      <c r="E12" t="s">
        <v>279</v>
      </c>
      <c r="F12" t="s">
        <v>204</v>
      </c>
      <c r="G12" t="s">
        <v>108</v>
      </c>
      <c r="H12" t="s">
        <v>204</v>
      </c>
      <c r="I12" t="s">
        <v>210</v>
      </c>
      <c r="J12" t="s">
        <v>204</v>
      </c>
      <c r="K12" t="s">
        <v>108</v>
      </c>
      <c r="L12" t="s">
        <v>279</v>
      </c>
      <c r="M12" t="s">
        <v>108</v>
      </c>
      <c r="N12" t="s">
        <v>108</v>
      </c>
      <c r="O12" t="s">
        <v>337</v>
      </c>
      <c r="P12" t="s">
        <v>337</v>
      </c>
      <c r="Q12" t="s">
        <v>204</v>
      </c>
    </row>
    <row r="13" spans="1:18" x14ac:dyDescent="0.35">
      <c r="A13" t="s">
        <v>5</v>
      </c>
      <c r="B13" t="s">
        <v>671</v>
      </c>
      <c r="C13" t="s">
        <v>698</v>
      </c>
      <c r="D13" t="s">
        <v>108</v>
      </c>
      <c r="E13" t="s">
        <v>108</v>
      </c>
      <c r="F13" t="s">
        <v>108</v>
      </c>
      <c r="G13" t="s">
        <v>108</v>
      </c>
      <c r="H13" t="s">
        <v>108</v>
      </c>
      <c r="I13" t="s">
        <v>108</v>
      </c>
      <c r="J13" t="s">
        <v>108</v>
      </c>
      <c r="K13" t="s">
        <v>108</v>
      </c>
      <c r="L13" t="s">
        <v>108</v>
      </c>
      <c r="M13" t="s">
        <v>108</v>
      </c>
      <c r="N13" t="s">
        <v>108</v>
      </c>
      <c r="O13" t="s">
        <v>108</v>
      </c>
      <c r="P13" t="s">
        <v>108</v>
      </c>
      <c r="Q13" t="s">
        <v>108</v>
      </c>
    </row>
    <row r="14" spans="1:18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 t="s">
        <v>108</v>
      </c>
      <c r="I14" t="s">
        <v>108</v>
      </c>
      <c r="J14" t="s">
        <v>108</v>
      </c>
      <c r="K14" t="s">
        <v>108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 t="s">
        <v>108</v>
      </c>
    </row>
    <row r="15" spans="1:18" x14ac:dyDescent="0.35">
      <c r="A15" t="s">
        <v>7</v>
      </c>
      <c r="B15" t="s">
        <v>108</v>
      </c>
      <c r="C15" t="s">
        <v>108</v>
      </c>
      <c r="D15" t="s">
        <v>108</v>
      </c>
      <c r="E15" t="s">
        <v>108</v>
      </c>
      <c r="F15" t="s">
        <v>108</v>
      </c>
      <c r="G15" t="s">
        <v>108</v>
      </c>
      <c r="H15" t="s">
        <v>108</v>
      </c>
      <c r="I15" t="s">
        <v>108</v>
      </c>
      <c r="J15" t="s">
        <v>108</v>
      </c>
      <c r="K15" t="s">
        <v>108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 t="s">
        <v>108</v>
      </c>
    </row>
    <row r="16" spans="1:18" x14ac:dyDescent="0.35">
      <c r="A16" t="s">
        <v>8</v>
      </c>
      <c r="B16" t="s">
        <v>108</v>
      </c>
      <c r="C16" t="s">
        <v>108</v>
      </c>
      <c r="D16" t="s">
        <v>108</v>
      </c>
      <c r="E16" t="s">
        <v>108</v>
      </c>
      <c r="F16" t="s">
        <v>108</v>
      </c>
      <c r="G16" t="s">
        <v>108</v>
      </c>
      <c r="H16" t="s">
        <v>108</v>
      </c>
      <c r="I16" t="s">
        <v>108</v>
      </c>
      <c r="J16" t="s">
        <v>108</v>
      </c>
      <c r="K16" t="s">
        <v>108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672</v>
      </c>
      <c r="C17" t="s">
        <v>240</v>
      </c>
      <c r="D17" t="s">
        <v>259</v>
      </c>
      <c r="E17" t="s">
        <v>604</v>
      </c>
      <c r="F17" t="s">
        <v>666</v>
      </c>
      <c r="G17" t="s">
        <v>624</v>
      </c>
      <c r="H17" t="s">
        <v>631</v>
      </c>
      <c r="I17" t="s">
        <v>230</v>
      </c>
      <c r="J17" t="s">
        <v>345</v>
      </c>
      <c r="K17" t="s">
        <v>635</v>
      </c>
      <c r="L17" t="s">
        <v>2110</v>
      </c>
      <c r="M17" t="s">
        <v>2456</v>
      </c>
      <c r="N17" t="s">
        <v>649</v>
      </c>
      <c r="O17" t="s">
        <v>229</v>
      </c>
      <c r="P17" t="s">
        <v>2218</v>
      </c>
      <c r="Q17" t="s">
        <v>604</v>
      </c>
    </row>
    <row r="18" spans="1:17" x14ac:dyDescent="0.35">
      <c r="A18" t="s">
        <v>10</v>
      </c>
      <c r="B18" t="s">
        <v>673</v>
      </c>
      <c r="C18" t="s">
        <v>699</v>
      </c>
      <c r="D18" t="s">
        <v>108</v>
      </c>
      <c r="E18" t="s">
        <v>270</v>
      </c>
      <c r="F18" t="s">
        <v>108</v>
      </c>
      <c r="G18" t="s">
        <v>108</v>
      </c>
      <c r="H18" t="s">
        <v>108</v>
      </c>
      <c r="I18" t="s">
        <v>108</v>
      </c>
      <c r="J18" t="s">
        <v>272</v>
      </c>
      <c r="K18" t="s">
        <v>641</v>
      </c>
      <c r="L18" t="s">
        <v>108</v>
      </c>
      <c r="M18" t="s">
        <v>213</v>
      </c>
      <c r="N18" t="s">
        <v>108</v>
      </c>
      <c r="O18" t="s">
        <v>108</v>
      </c>
      <c r="P18" t="s">
        <v>108</v>
      </c>
      <c r="Q18" t="s">
        <v>108</v>
      </c>
    </row>
    <row r="19" spans="1:17" x14ac:dyDescent="0.35">
      <c r="A19" t="s">
        <v>11</v>
      </c>
      <c r="B19" t="s">
        <v>641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 t="s">
        <v>108</v>
      </c>
      <c r="I19" t="s">
        <v>108</v>
      </c>
      <c r="J19" t="s">
        <v>108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674</v>
      </c>
      <c r="C20" t="s">
        <v>700</v>
      </c>
      <c r="D20" t="s">
        <v>108</v>
      </c>
      <c r="E20" t="s">
        <v>108</v>
      </c>
      <c r="F20" t="s">
        <v>108</v>
      </c>
      <c r="G20" t="s">
        <v>108</v>
      </c>
      <c r="H20" t="s">
        <v>108</v>
      </c>
      <c r="I20" t="s">
        <v>108</v>
      </c>
      <c r="J20" t="s">
        <v>108</v>
      </c>
      <c r="K20" t="s">
        <v>108</v>
      </c>
      <c r="L20" t="s">
        <v>108</v>
      </c>
      <c r="M20" t="s">
        <v>108</v>
      </c>
      <c r="N20" t="s">
        <v>108</v>
      </c>
      <c r="O20" t="s">
        <v>270</v>
      </c>
      <c r="P20" t="s">
        <v>108</v>
      </c>
      <c r="Q20" t="s">
        <v>108</v>
      </c>
    </row>
    <row r="21" spans="1:17" x14ac:dyDescent="0.35">
      <c r="A21" t="s">
        <v>13</v>
      </c>
      <c r="B21" t="s">
        <v>675</v>
      </c>
      <c r="C21" t="s">
        <v>434</v>
      </c>
      <c r="D21" t="s">
        <v>108</v>
      </c>
      <c r="E21" t="s">
        <v>108</v>
      </c>
      <c r="F21" t="s">
        <v>108</v>
      </c>
      <c r="G21" t="s">
        <v>108</v>
      </c>
      <c r="H21" t="s">
        <v>108</v>
      </c>
      <c r="I21" t="s">
        <v>108</v>
      </c>
      <c r="J21" t="s">
        <v>108</v>
      </c>
      <c r="K21" t="s">
        <v>108</v>
      </c>
      <c r="L21" t="s">
        <v>108</v>
      </c>
      <c r="M21" t="s">
        <v>108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205</v>
      </c>
      <c r="C22" t="s">
        <v>701</v>
      </c>
      <c r="D22" t="s">
        <v>205</v>
      </c>
      <c r="E22" t="s">
        <v>205</v>
      </c>
      <c r="F22" t="s">
        <v>205</v>
      </c>
      <c r="G22" t="s">
        <v>205</v>
      </c>
      <c r="H22" t="s">
        <v>205</v>
      </c>
      <c r="I22" t="s">
        <v>205</v>
      </c>
      <c r="J22" t="s">
        <v>205</v>
      </c>
      <c r="K22" t="s">
        <v>205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676</v>
      </c>
      <c r="C23" t="s">
        <v>702</v>
      </c>
      <c r="D23" t="s">
        <v>602</v>
      </c>
      <c r="E23" t="s">
        <v>2025</v>
      </c>
      <c r="F23" t="s">
        <v>2210</v>
      </c>
      <c r="G23" t="s">
        <v>450</v>
      </c>
      <c r="H23" t="s">
        <v>2513</v>
      </c>
      <c r="I23" t="s">
        <v>2672</v>
      </c>
      <c r="J23" t="s">
        <v>2817</v>
      </c>
      <c r="K23" t="s">
        <v>2975</v>
      </c>
      <c r="L23" t="s">
        <v>642</v>
      </c>
      <c r="M23" t="s">
        <v>3276</v>
      </c>
      <c r="N23" t="s">
        <v>108</v>
      </c>
      <c r="O23" t="s">
        <v>466</v>
      </c>
      <c r="P23" t="s">
        <v>657</v>
      </c>
      <c r="Q23" t="s">
        <v>3848</v>
      </c>
    </row>
    <row r="24" spans="1:17" x14ac:dyDescent="0.35">
      <c r="A24" t="s">
        <v>16</v>
      </c>
      <c r="B24" t="s">
        <v>635</v>
      </c>
      <c r="C24" t="s">
        <v>646</v>
      </c>
      <c r="D24" t="s">
        <v>610</v>
      </c>
      <c r="E24" t="s">
        <v>605</v>
      </c>
      <c r="F24" t="s">
        <v>108</v>
      </c>
      <c r="G24" t="s">
        <v>2392</v>
      </c>
      <c r="H24" t="s">
        <v>358</v>
      </c>
      <c r="I24" t="s">
        <v>2328</v>
      </c>
      <c r="J24" t="s">
        <v>638</v>
      </c>
      <c r="K24" t="s">
        <v>662</v>
      </c>
      <c r="L24" t="s">
        <v>643</v>
      </c>
      <c r="M24" t="s">
        <v>108</v>
      </c>
      <c r="N24" t="s">
        <v>108</v>
      </c>
      <c r="O24" t="s">
        <v>330</v>
      </c>
      <c r="P24" t="s">
        <v>236</v>
      </c>
      <c r="Q24" t="s">
        <v>1574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 t="s">
        <v>108</v>
      </c>
      <c r="I28" t="s">
        <v>108</v>
      </c>
      <c r="J28" t="s">
        <v>108</v>
      </c>
      <c r="K28" t="s">
        <v>108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645</v>
      </c>
      <c r="C29" t="s">
        <v>108</v>
      </c>
      <c r="D29" t="s">
        <v>108</v>
      </c>
      <c r="E29" t="s">
        <v>108</v>
      </c>
      <c r="F29" t="s">
        <v>108</v>
      </c>
      <c r="G29" t="s">
        <v>108</v>
      </c>
      <c r="H29" t="s">
        <v>108</v>
      </c>
      <c r="I29" t="s">
        <v>108</v>
      </c>
      <c r="J29" t="s">
        <v>108</v>
      </c>
      <c r="K29" t="s">
        <v>108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108</v>
      </c>
      <c r="C30" t="s">
        <v>561</v>
      </c>
      <c r="D30" t="s">
        <v>108</v>
      </c>
      <c r="E30" t="s">
        <v>108</v>
      </c>
      <c r="F30" t="s">
        <v>108</v>
      </c>
      <c r="G30" t="s">
        <v>108</v>
      </c>
      <c r="H30" t="s">
        <v>108</v>
      </c>
      <c r="I30" t="s">
        <v>108</v>
      </c>
      <c r="J30" t="s">
        <v>108</v>
      </c>
      <c r="K30" t="s">
        <v>108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677</v>
      </c>
      <c r="C31" t="s">
        <v>703</v>
      </c>
      <c r="D31" t="s">
        <v>108</v>
      </c>
      <c r="E31" t="s">
        <v>108</v>
      </c>
      <c r="F31" t="s">
        <v>108</v>
      </c>
      <c r="G31" t="s">
        <v>108</v>
      </c>
      <c r="H31" t="s">
        <v>108</v>
      </c>
      <c r="I31" t="s">
        <v>108</v>
      </c>
      <c r="J31" t="s">
        <v>108</v>
      </c>
      <c r="K31" t="s">
        <v>108</v>
      </c>
      <c r="L31" t="s">
        <v>108</v>
      </c>
      <c r="M31" t="s">
        <v>108</v>
      </c>
      <c r="N31" t="s">
        <v>108</v>
      </c>
      <c r="O31" t="s">
        <v>108</v>
      </c>
      <c r="P31" t="s">
        <v>108</v>
      </c>
      <c r="Q31" t="s">
        <v>108</v>
      </c>
    </row>
    <row r="32" spans="1:17" x14ac:dyDescent="0.35">
      <c r="A32" t="s">
        <v>24</v>
      </c>
      <c r="B32" t="s">
        <v>341</v>
      </c>
      <c r="C32" t="s">
        <v>547</v>
      </c>
      <c r="D32" t="s">
        <v>108</v>
      </c>
      <c r="E32" t="s">
        <v>108</v>
      </c>
      <c r="F32" t="s">
        <v>108</v>
      </c>
      <c r="G32" t="s">
        <v>108</v>
      </c>
      <c r="H32" t="s">
        <v>632</v>
      </c>
      <c r="I32" t="s">
        <v>108</v>
      </c>
      <c r="J32" t="s">
        <v>108</v>
      </c>
      <c r="K32" t="s">
        <v>450</v>
      </c>
      <c r="L32" t="s">
        <v>2005</v>
      </c>
      <c r="M32" t="s">
        <v>450</v>
      </c>
      <c r="N32" t="s">
        <v>108</v>
      </c>
      <c r="O32" t="s">
        <v>108</v>
      </c>
      <c r="P32" t="s">
        <v>108</v>
      </c>
      <c r="Q32" t="s">
        <v>108</v>
      </c>
    </row>
    <row r="33" spans="1:17" x14ac:dyDescent="0.35">
      <c r="A33" t="s">
        <v>25</v>
      </c>
      <c r="B33" t="s">
        <v>678</v>
      </c>
      <c r="C33" t="s">
        <v>704</v>
      </c>
      <c r="D33" t="s">
        <v>108</v>
      </c>
      <c r="E33" t="s">
        <v>108</v>
      </c>
      <c r="F33" t="s">
        <v>108</v>
      </c>
      <c r="G33" t="s">
        <v>108</v>
      </c>
      <c r="H33" t="s">
        <v>108</v>
      </c>
      <c r="I33" t="s">
        <v>108</v>
      </c>
      <c r="J33" t="s">
        <v>108</v>
      </c>
      <c r="K33" t="s">
        <v>108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108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 t="s">
        <v>108</v>
      </c>
      <c r="I34" t="s">
        <v>108</v>
      </c>
      <c r="J34" t="s">
        <v>108</v>
      </c>
      <c r="K34" t="s">
        <v>108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902</v>
      </c>
      <c r="C36" t="s">
        <v>1892</v>
      </c>
      <c r="D36" t="s">
        <v>1935</v>
      </c>
      <c r="E36" t="s">
        <v>2026</v>
      </c>
      <c r="F36" t="s">
        <v>2211</v>
      </c>
      <c r="G36" t="s">
        <v>2393</v>
      </c>
      <c r="H36" t="s">
        <v>2514</v>
      </c>
      <c r="I36" t="s">
        <v>2673</v>
      </c>
      <c r="J36" t="s">
        <v>2818</v>
      </c>
      <c r="K36" t="s">
        <v>2976</v>
      </c>
      <c r="L36" t="s">
        <v>3126</v>
      </c>
      <c r="M36" t="s">
        <v>2558</v>
      </c>
      <c r="N36" t="s">
        <v>3417</v>
      </c>
      <c r="O36" t="s">
        <v>3560</v>
      </c>
      <c r="P36" t="s">
        <v>3720</v>
      </c>
      <c r="Q36" t="s">
        <v>3849</v>
      </c>
    </row>
    <row r="37" spans="1:17" x14ac:dyDescent="0.35">
      <c r="A37" s="1" t="s">
        <v>29</v>
      </c>
      <c r="B37" t="s">
        <v>1782</v>
      </c>
      <c r="C37" t="s">
        <v>1893</v>
      </c>
      <c r="D37" t="s">
        <v>1936</v>
      </c>
      <c r="E37" t="s">
        <v>2027</v>
      </c>
      <c r="F37" t="s">
        <v>2212</v>
      </c>
      <c r="G37" t="s">
        <v>2394</v>
      </c>
      <c r="H37" t="s">
        <v>2515</v>
      </c>
      <c r="I37" t="s">
        <v>2674</v>
      </c>
      <c r="J37" t="s">
        <v>2819</v>
      </c>
      <c r="K37" t="s">
        <v>2977</v>
      </c>
      <c r="L37" t="s">
        <v>3127</v>
      </c>
      <c r="M37" t="s">
        <v>3277</v>
      </c>
      <c r="N37" t="s">
        <v>3418</v>
      </c>
      <c r="O37" t="s">
        <v>3561</v>
      </c>
      <c r="P37" t="s">
        <v>3721</v>
      </c>
      <c r="Q37" t="s">
        <v>2842</v>
      </c>
    </row>
    <row r="38" spans="1:17" x14ac:dyDescent="0.35">
      <c r="A38" t="s">
        <v>30</v>
      </c>
      <c r="B38" t="s">
        <v>1184</v>
      </c>
      <c r="C38" t="s">
        <v>1894</v>
      </c>
      <c r="D38" t="s">
        <v>1937</v>
      </c>
      <c r="E38" t="s">
        <v>2028</v>
      </c>
      <c r="F38" t="s">
        <v>2213</v>
      </c>
      <c r="G38" t="s">
        <v>2395</v>
      </c>
      <c r="H38" t="s">
        <v>2516</v>
      </c>
      <c r="I38" t="s">
        <v>816</v>
      </c>
      <c r="J38" t="s">
        <v>2820</v>
      </c>
      <c r="K38" t="s">
        <v>1041</v>
      </c>
      <c r="L38" t="s">
        <v>3128</v>
      </c>
      <c r="M38" t="s">
        <v>147</v>
      </c>
      <c r="N38" t="s">
        <v>108</v>
      </c>
      <c r="O38" t="s">
        <v>3562</v>
      </c>
      <c r="P38" t="s">
        <v>750</v>
      </c>
      <c r="Q38" t="s">
        <v>3850</v>
      </c>
    </row>
    <row r="39" spans="1:17" x14ac:dyDescent="0.35">
      <c r="A39" t="s">
        <v>31</v>
      </c>
      <c r="B39" t="s">
        <v>679</v>
      </c>
      <c r="C39" t="s">
        <v>705</v>
      </c>
      <c r="D39" t="s">
        <v>216</v>
      </c>
      <c r="E39" t="s">
        <v>2029</v>
      </c>
      <c r="F39" t="s">
        <v>450</v>
      </c>
      <c r="G39" t="s">
        <v>108</v>
      </c>
      <c r="H39" t="s">
        <v>633</v>
      </c>
      <c r="I39" t="s">
        <v>159</v>
      </c>
      <c r="J39" t="s">
        <v>2230</v>
      </c>
      <c r="K39" t="s">
        <v>244</v>
      </c>
      <c r="L39" t="s">
        <v>755</v>
      </c>
      <c r="M39" t="s">
        <v>3278</v>
      </c>
      <c r="N39" t="s">
        <v>108</v>
      </c>
      <c r="O39" t="s">
        <v>257</v>
      </c>
      <c r="P39" t="s">
        <v>466</v>
      </c>
      <c r="Q39" t="s">
        <v>209</v>
      </c>
    </row>
    <row r="40" spans="1:17" x14ac:dyDescent="0.35">
      <c r="A40" s="1" t="s">
        <v>32</v>
      </c>
      <c r="B40" t="s">
        <v>1783</v>
      </c>
      <c r="C40" t="s">
        <v>1895</v>
      </c>
      <c r="D40" t="s">
        <v>1938</v>
      </c>
      <c r="E40" t="s">
        <v>2030</v>
      </c>
      <c r="F40" t="s">
        <v>2214</v>
      </c>
      <c r="G40" t="s">
        <v>2396</v>
      </c>
      <c r="H40" t="s">
        <v>2517</v>
      </c>
      <c r="I40" t="s">
        <v>2675</v>
      </c>
      <c r="J40" t="s">
        <v>2821</v>
      </c>
      <c r="K40" t="s">
        <v>2978</v>
      </c>
      <c r="L40" t="s">
        <v>3129</v>
      </c>
      <c r="M40" t="s">
        <v>3279</v>
      </c>
      <c r="N40" t="s">
        <v>3419</v>
      </c>
      <c r="O40" t="s">
        <v>3563</v>
      </c>
      <c r="P40" t="s">
        <v>3722</v>
      </c>
      <c r="Q40" t="s">
        <v>3851</v>
      </c>
    </row>
    <row r="41" spans="1:17" x14ac:dyDescent="0.35">
      <c r="A41" s="1" t="s">
        <v>33</v>
      </c>
      <c r="B41" t="s">
        <v>680</v>
      </c>
      <c r="C41" t="s">
        <v>295</v>
      </c>
      <c r="D41" t="s">
        <v>224</v>
      </c>
      <c r="E41" t="s">
        <v>108</v>
      </c>
      <c r="F41" t="s">
        <v>108</v>
      </c>
      <c r="G41" t="s">
        <v>224</v>
      </c>
      <c r="H41" t="s">
        <v>212</v>
      </c>
      <c r="I41" t="s">
        <v>224</v>
      </c>
      <c r="J41" t="s">
        <v>224</v>
      </c>
      <c r="K41" t="s">
        <v>232</v>
      </c>
      <c r="L41" t="s">
        <v>212</v>
      </c>
      <c r="M41" t="s">
        <v>199</v>
      </c>
      <c r="N41" t="s">
        <v>108</v>
      </c>
      <c r="O41" t="s">
        <v>212</v>
      </c>
      <c r="P41" t="s">
        <v>232</v>
      </c>
      <c r="Q41" t="s">
        <v>108</v>
      </c>
    </row>
    <row r="42" spans="1:17" x14ac:dyDescent="0.35">
      <c r="A42" s="1" t="s">
        <v>34</v>
      </c>
      <c r="B42" t="s">
        <v>488</v>
      </c>
      <c r="C42" t="s">
        <v>208</v>
      </c>
      <c r="D42" t="s">
        <v>757</v>
      </c>
      <c r="E42" t="s">
        <v>606</v>
      </c>
      <c r="F42" t="s">
        <v>207</v>
      </c>
      <c r="G42" t="s">
        <v>248</v>
      </c>
      <c r="H42" t="s">
        <v>238</v>
      </c>
      <c r="I42" t="s">
        <v>775</v>
      </c>
      <c r="J42" t="s">
        <v>324</v>
      </c>
      <c r="K42" t="s">
        <v>348</v>
      </c>
      <c r="L42" t="s">
        <v>2179</v>
      </c>
      <c r="M42" t="s">
        <v>214</v>
      </c>
      <c r="N42" t="s">
        <v>225</v>
      </c>
      <c r="O42" t="s">
        <v>478</v>
      </c>
      <c r="P42" t="s">
        <v>2179</v>
      </c>
      <c r="Q42" t="s">
        <v>2215</v>
      </c>
    </row>
    <row r="43" spans="1:17" x14ac:dyDescent="0.35">
      <c r="A43" t="s">
        <v>35</v>
      </c>
      <c r="B43" t="s">
        <v>373</v>
      </c>
      <c r="C43" t="s">
        <v>458</v>
      </c>
      <c r="D43" t="s">
        <v>208</v>
      </c>
      <c r="E43" t="s">
        <v>562</v>
      </c>
      <c r="F43" t="s">
        <v>2215</v>
      </c>
      <c r="G43" t="s">
        <v>606</v>
      </c>
      <c r="H43" t="s">
        <v>373</v>
      </c>
      <c r="I43" t="s">
        <v>239</v>
      </c>
      <c r="J43" t="s">
        <v>2289</v>
      </c>
      <c r="K43" t="s">
        <v>562</v>
      </c>
      <c r="L43" t="s">
        <v>239</v>
      </c>
      <c r="M43" t="s">
        <v>169</v>
      </c>
      <c r="N43" t="s">
        <v>249</v>
      </c>
      <c r="O43" t="s">
        <v>2215</v>
      </c>
      <c r="P43" t="s">
        <v>457</v>
      </c>
      <c r="Q43" t="s">
        <v>249</v>
      </c>
    </row>
    <row r="44" spans="1:17" x14ac:dyDescent="0.35">
      <c r="A44" t="s">
        <v>36</v>
      </c>
      <c r="B44" t="s">
        <v>1784</v>
      </c>
      <c r="C44" t="s">
        <v>642</v>
      </c>
      <c r="D44" t="s">
        <v>799</v>
      </c>
      <c r="E44" t="s">
        <v>607</v>
      </c>
      <c r="F44" t="s">
        <v>2216</v>
      </c>
      <c r="G44" t="s">
        <v>625</v>
      </c>
      <c r="H44" t="s">
        <v>634</v>
      </c>
      <c r="I44" t="s">
        <v>817</v>
      </c>
      <c r="J44" t="s">
        <v>565</v>
      </c>
      <c r="K44" t="s">
        <v>406</v>
      </c>
      <c r="L44" t="s">
        <v>685</v>
      </c>
      <c r="M44" t="s">
        <v>2997</v>
      </c>
      <c r="N44" t="s">
        <v>250</v>
      </c>
      <c r="O44" t="s">
        <v>654</v>
      </c>
      <c r="P44" t="s">
        <v>3723</v>
      </c>
      <c r="Q44" t="s">
        <v>475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681</v>
      </c>
      <c r="C46" t="s">
        <v>706</v>
      </c>
      <c r="D46" t="s">
        <v>611</v>
      </c>
      <c r="E46" t="s">
        <v>2031</v>
      </c>
      <c r="F46" t="s">
        <v>2217</v>
      </c>
      <c r="G46" t="s">
        <v>2380</v>
      </c>
      <c r="H46" t="s">
        <v>2518</v>
      </c>
      <c r="I46" t="s">
        <v>2676</v>
      </c>
      <c r="J46" t="s">
        <v>2822</v>
      </c>
      <c r="K46" t="s">
        <v>2979</v>
      </c>
      <c r="L46" t="s">
        <v>3130</v>
      </c>
      <c r="M46" t="s">
        <v>3280</v>
      </c>
      <c r="N46" t="s">
        <v>3420</v>
      </c>
      <c r="O46" t="s">
        <v>3564</v>
      </c>
      <c r="P46" t="s">
        <v>3724</v>
      </c>
      <c r="Q46" t="s">
        <v>3852</v>
      </c>
    </row>
    <row r="47" spans="1:17" x14ac:dyDescent="0.35">
      <c r="A47" s="1" t="s">
        <v>39</v>
      </c>
      <c r="B47" t="s">
        <v>682</v>
      </c>
      <c r="C47" t="s">
        <v>677</v>
      </c>
      <c r="D47" t="s">
        <v>612</v>
      </c>
      <c r="E47" t="s">
        <v>608</v>
      </c>
      <c r="F47" t="s">
        <v>2218</v>
      </c>
      <c r="G47" t="s">
        <v>626</v>
      </c>
      <c r="H47" t="s">
        <v>477</v>
      </c>
      <c r="I47" t="s">
        <v>2677</v>
      </c>
      <c r="J47" t="s">
        <v>2752</v>
      </c>
      <c r="K47" t="s">
        <v>2980</v>
      </c>
      <c r="L47" t="s">
        <v>386</v>
      </c>
      <c r="M47" t="s">
        <v>243</v>
      </c>
      <c r="N47" t="s">
        <v>650</v>
      </c>
      <c r="O47" t="s">
        <v>209</v>
      </c>
      <c r="P47" t="s">
        <v>3725</v>
      </c>
      <c r="Q47" t="s">
        <v>714</v>
      </c>
    </row>
    <row r="48" spans="1:17" x14ac:dyDescent="0.35">
      <c r="A48" t="s">
        <v>40</v>
      </c>
      <c r="B48" t="s">
        <v>220</v>
      </c>
      <c r="C48" t="s">
        <v>300</v>
      </c>
      <c r="D48" t="s">
        <v>491</v>
      </c>
      <c r="E48" t="s">
        <v>564</v>
      </c>
      <c r="F48" t="s">
        <v>280</v>
      </c>
      <c r="G48" t="s">
        <v>171</v>
      </c>
      <c r="H48" t="s">
        <v>489</v>
      </c>
      <c r="I48" t="s">
        <v>444</v>
      </c>
      <c r="J48" t="s">
        <v>2462</v>
      </c>
      <c r="K48" t="s">
        <v>663</v>
      </c>
      <c r="L48" t="s">
        <v>148</v>
      </c>
      <c r="M48" t="s">
        <v>1972</v>
      </c>
      <c r="N48" t="s">
        <v>2632</v>
      </c>
      <c r="O48" t="s">
        <v>655</v>
      </c>
      <c r="P48" t="s">
        <v>564</v>
      </c>
      <c r="Q48" t="s">
        <v>578</v>
      </c>
    </row>
    <row r="49" spans="1:17" x14ac:dyDescent="0.35">
      <c r="A49" t="s">
        <v>41</v>
      </c>
      <c r="B49" t="s">
        <v>550</v>
      </c>
      <c r="C49" t="s">
        <v>707</v>
      </c>
      <c r="D49" t="s">
        <v>613</v>
      </c>
      <c r="E49" t="s">
        <v>2032</v>
      </c>
      <c r="F49" t="s">
        <v>2219</v>
      </c>
      <c r="G49" t="s">
        <v>2397</v>
      </c>
      <c r="H49" t="s">
        <v>2519</v>
      </c>
      <c r="I49" t="s">
        <v>2678</v>
      </c>
      <c r="J49" t="s">
        <v>2823</v>
      </c>
      <c r="K49" t="s">
        <v>2981</v>
      </c>
      <c r="L49" t="s">
        <v>3131</v>
      </c>
      <c r="M49" t="s">
        <v>3281</v>
      </c>
      <c r="N49" t="s">
        <v>3421</v>
      </c>
      <c r="O49" t="s">
        <v>3565</v>
      </c>
      <c r="P49" t="s">
        <v>3726</v>
      </c>
      <c r="Q49" t="s">
        <v>3853</v>
      </c>
    </row>
    <row r="50" spans="1:17" x14ac:dyDescent="0.35">
      <c r="A50" t="s">
        <v>42</v>
      </c>
      <c r="B50" t="s">
        <v>683</v>
      </c>
      <c r="C50" t="s">
        <v>708</v>
      </c>
      <c r="D50" t="s">
        <v>108</v>
      </c>
      <c r="E50" t="s">
        <v>108</v>
      </c>
      <c r="F50" t="s">
        <v>108</v>
      </c>
      <c r="G50" t="s">
        <v>108</v>
      </c>
      <c r="H50" t="s">
        <v>108</v>
      </c>
      <c r="I50" t="s">
        <v>108</v>
      </c>
      <c r="J50" t="s">
        <v>108</v>
      </c>
      <c r="K50" t="s">
        <v>108</v>
      </c>
      <c r="L50" t="s">
        <v>108</v>
      </c>
      <c r="M50" t="s">
        <v>108</v>
      </c>
      <c r="N50" t="s">
        <v>108</v>
      </c>
      <c r="O50" t="s">
        <v>108</v>
      </c>
      <c r="P50" t="s">
        <v>3727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1785</v>
      </c>
      <c r="C52" t="s">
        <v>709</v>
      </c>
      <c r="D52" t="s">
        <v>1133</v>
      </c>
      <c r="E52" t="s">
        <v>2033</v>
      </c>
      <c r="F52" t="s">
        <v>2220</v>
      </c>
      <c r="G52" t="s">
        <v>2398</v>
      </c>
      <c r="H52" t="s">
        <v>2520</v>
      </c>
      <c r="I52" t="s">
        <v>2679</v>
      </c>
      <c r="J52" t="s">
        <v>2824</v>
      </c>
      <c r="K52" t="s">
        <v>2982</v>
      </c>
      <c r="L52" t="s">
        <v>3132</v>
      </c>
      <c r="M52" t="s">
        <v>476</v>
      </c>
      <c r="N52" t="s">
        <v>211</v>
      </c>
      <c r="O52" t="s">
        <v>3566</v>
      </c>
      <c r="P52" t="s">
        <v>3728</v>
      </c>
      <c r="Q52" t="s">
        <v>3854</v>
      </c>
    </row>
    <row r="53" spans="1:17" x14ac:dyDescent="0.35">
      <c r="A53" t="s">
        <v>45</v>
      </c>
      <c r="B53" t="s">
        <v>1786</v>
      </c>
      <c r="C53" t="s">
        <v>710</v>
      </c>
      <c r="D53" t="s">
        <v>615</v>
      </c>
      <c r="E53" t="s">
        <v>2034</v>
      </c>
      <c r="F53" t="s">
        <v>2221</v>
      </c>
      <c r="G53" t="s">
        <v>2399</v>
      </c>
      <c r="H53" t="s">
        <v>2521</v>
      </c>
      <c r="I53" t="s">
        <v>2680</v>
      </c>
      <c r="J53" t="s">
        <v>2825</v>
      </c>
      <c r="K53" t="s">
        <v>2983</v>
      </c>
      <c r="L53" t="s">
        <v>3133</v>
      </c>
      <c r="M53" t="s">
        <v>3282</v>
      </c>
      <c r="N53" t="s">
        <v>211</v>
      </c>
      <c r="O53" t="s">
        <v>3567</v>
      </c>
      <c r="P53" t="s">
        <v>3729</v>
      </c>
      <c r="Q53" t="s">
        <v>211</v>
      </c>
    </row>
    <row r="54" spans="1:17" x14ac:dyDescent="0.35">
      <c r="A54" t="s">
        <v>46</v>
      </c>
      <c r="B54" t="s">
        <v>1787</v>
      </c>
      <c r="C54" t="s">
        <v>711</v>
      </c>
      <c r="D54" t="s">
        <v>616</v>
      </c>
      <c r="E54" t="s">
        <v>2035</v>
      </c>
      <c r="F54" t="s">
        <v>2222</v>
      </c>
      <c r="G54" t="s">
        <v>2400</v>
      </c>
      <c r="H54" t="s">
        <v>2522</v>
      </c>
      <c r="I54" t="s">
        <v>2681</v>
      </c>
      <c r="J54" t="s">
        <v>639</v>
      </c>
      <c r="K54" t="s">
        <v>2984</v>
      </c>
      <c r="L54" t="s">
        <v>3134</v>
      </c>
      <c r="M54" t="s">
        <v>3283</v>
      </c>
      <c r="N54" t="s">
        <v>3422</v>
      </c>
      <c r="O54" t="s">
        <v>2809</v>
      </c>
      <c r="P54" t="s">
        <v>2756</v>
      </c>
      <c r="Q54" t="s">
        <v>3855</v>
      </c>
    </row>
    <row r="55" spans="1:17" x14ac:dyDescent="0.35">
      <c r="A55" t="s">
        <v>47</v>
      </c>
      <c r="B55" t="s">
        <v>1788</v>
      </c>
      <c r="C55" t="s">
        <v>1896</v>
      </c>
      <c r="D55" t="s">
        <v>617</v>
      </c>
      <c r="E55" t="s">
        <v>2036</v>
      </c>
      <c r="F55" t="s">
        <v>2223</v>
      </c>
      <c r="G55" t="s">
        <v>627</v>
      </c>
      <c r="H55" t="s">
        <v>2523</v>
      </c>
      <c r="I55" t="s">
        <v>2682</v>
      </c>
      <c r="J55" t="s">
        <v>211</v>
      </c>
      <c r="K55" t="s">
        <v>2985</v>
      </c>
      <c r="L55" t="s">
        <v>3085</v>
      </c>
      <c r="M55" t="s">
        <v>3284</v>
      </c>
      <c r="N55" t="s">
        <v>3423</v>
      </c>
      <c r="O55" t="s">
        <v>3568</v>
      </c>
      <c r="P55" t="s">
        <v>3730</v>
      </c>
      <c r="Q55" t="s">
        <v>3856</v>
      </c>
    </row>
    <row r="56" spans="1:17" x14ac:dyDescent="0.35">
      <c r="A56" s="2" t="s">
        <v>48</v>
      </c>
      <c r="B56" t="s">
        <v>902</v>
      </c>
      <c r="C56" t="s">
        <v>1892</v>
      </c>
      <c r="D56" t="s">
        <v>1935</v>
      </c>
      <c r="E56" t="s">
        <v>2026</v>
      </c>
      <c r="F56" t="s">
        <v>2211</v>
      </c>
      <c r="G56" t="s">
        <v>2393</v>
      </c>
      <c r="H56" t="s">
        <v>2514</v>
      </c>
      <c r="I56" t="s">
        <v>2673</v>
      </c>
      <c r="J56" t="s">
        <v>2818</v>
      </c>
      <c r="K56" t="s">
        <v>2976</v>
      </c>
      <c r="L56" t="s">
        <v>3126</v>
      </c>
      <c r="M56" t="s">
        <v>2558</v>
      </c>
      <c r="N56" t="s">
        <v>3417</v>
      </c>
      <c r="O56" t="s">
        <v>3560</v>
      </c>
      <c r="P56" t="s">
        <v>3720</v>
      </c>
      <c r="Q56" t="s">
        <v>3849</v>
      </c>
    </row>
    <row r="57" spans="1:17" x14ac:dyDescent="0.35">
      <c r="A57" t="s">
        <v>49</v>
      </c>
      <c r="B57" t="s">
        <v>684</v>
      </c>
      <c r="C57" t="s">
        <v>713</v>
      </c>
      <c r="D57" t="s">
        <v>618</v>
      </c>
      <c r="E57" t="s">
        <v>2037</v>
      </c>
      <c r="F57" t="s">
        <v>415</v>
      </c>
      <c r="G57" t="s">
        <v>2367</v>
      </c>
      <c r="H57" t="s">
        <v>635</v>
      </c>
      <c r="I57" t="s">
        <v>814</v>
      </c>
      <c r="J57" t="s">
        <v>497</v>
      </c>
      <c r="K57" t="s">
        <v>664</v>
      </c>
      <c r="L57" t="s">
        <v>645</v>
      </c>
      <c r="M57" t="s">
        <v>193</v>
      </c>
      <c r="N57" t="s">
        <v>228</v>
      </c>
      <c r="O57" t="s">
        <v>656</v>
      </c>
      <c r="P57" t="s">
        <v>498</v>
      </c>
      <c r="Q57" t="s">
        <v>2216</v>
      </c>
    </row>
    <row r="58" spans="1:17" x14ac:dyDescent="0.35">
      <c r="A58" t="s">
        <v>50</v>
      </c>
      <c r="B58" t="s">
        <v>685</v>
      </c>
      <c r="C58" t="s">
        <v>406</v>
      </c>
      <c r="D58" t="s">
        <v>619</v>
      </c>
      <c r="E58" t="s">
        <v>2038</v>
      </c>
      <c r="F58" t="s">
        <v>277</v>
      </c>
      <c r="G58" t="s">
        <v>628</v>
      </c>
      <c r="H58" t="s">
        <v>461</v>
      </c>
      <c r="I58" t="s">
        <v>818</v>
      </c>
      <c r="J58" t="s">
        <v>417</v>
      </c>
      <c r="K58" t="s">
        <v>654</v>
      </c>
      <c r="L58" t="s">
        <v>646</v>
      </c>
      <c r="M58" t="s">
        <v>618</v>
      </c>
      <c r="N58" t="s">
        <v>108</v>
      </c>
      <c r="O58" t="s">
        <v>636</v>
      </c>
      <c r="P58" t="s">
        <v>607</v>
      </c>
      <c r="Q58" t="s">
        <v>108</v>
      </c>
    </row>
    <row r="59" spans="1:17" x14ac:dyDescent="0.35">
      <c r="A59" t="s">
        <v>51</v>
      </c>
      <c r="B59" t="s">
        <v>327</v>
      </c>
      <c r="C59" t="s">
        <v>349</v>
      </c>
      <c r="D59" t="s">
        <v>244</v>
      </c>
      <c r="E59" t="s">
        <v>228</v>
      </c>
      <c r="F59" t="s">
        <v>569</v>
      </c>
      <c r="G59" t="s">
        <v>2401</v>
      </c>
      <c r="H59" t="s">
        <v>2524</v>
      </c>
      <c r="I59" t="s">
        <v>222</v>
      </c>
      <c r="J59" t="s">
        <v>2401</v>
      </c>
      <c r="K59" t="s">
        <v>463</v>
      </c>
      <c r="L59" t="s">
        <v>415</v>
      </c>
      <c r="M59" t="s">
        <v>431</v>
      </c>
      <c r="N59" t="s">
        <v>651</v>
      </c>
      <c r="O59" t="s">
        <v>647</v>
      </c>
      <c r="P59" t="s">
        <v>637</v>
      </c>
      <c r="Q59" t="s">
        <v>1132</v>
      </c>
    </row>
    <row r="60" spans="1:17" x14ac:dyDescent="0.35">
      <c r="A60" t="s">
        <v>52</v>
      </c>
      <c r="B60" t="s">
        <v>686</v>
      </c>
      <c r="C60" t="s">
        <v>714</v>
      </c>
      <c r="D60" t="s">
        <v>620</v>
      </c>
      <c r="E60" t="s">
        <v>609</v>
      </c>
      <c r="F60" t="s">
        <v>579</v>
      </c>
      <c r="G60" t="s">
        <v>629</v>
      </c>
      <c r="H60" t="s">
        <v>2525</v>
      </c>
      <c r="I60" t="s">
        <v>277</v>
      </c>
      <c r="J60" t="s">
        <v>108</v>
      </c>
      <c r="K60" t="s">
        <v>2986</v>
      </c>
      <c r="L60" t="s">
        <v>3135</v>
      </c>
      <c r="M60" t="s">
        <v>647</v>
      </c>
      <c r="N60" t="s">
        <v>646</v>
      </c>
      <c r="O60" t="s">
        <v>645</v>
      </c>
      <c r="P60" t="s">
        <v>2392</v>
      </c>
      <c r="Q60" t="s">
        <v>249</v>
      </c>
    </row>
    <row r="61" spans="1:17" x14ac:dyDescent="0.35">
      <c r="A61" s="1" t="s">
        <v>53</v>
      </c>
      <c r="B61" t="s">
        <v>311</v>
      </c>
      <c r="C61" t="s">
        <v>715</v>
      </c>
      <c r="D61" t="s">
        <v>579</v>
      </c>
      <c r="E61" t="s">
        <v>228</v>
      </c>
      <c r="F61" t="s">
        <v>667</v>
      </c>
      <c r="G61" t="s">
        <v>2297</v>
      </c>
      <c r="H61" t="s">
        <v>203</v>
      </c>
      <c r="I61" t="s">
        <v>2242</v>
      </c>
      <c r="J61" t="s">
        <v>2361</v>
      </c>
      <c r="K61" t="s">
        <v>665</v>
      </c>
      <c r="L61" t="s">
        <v>1996</v>
      </c>
      <c r="M61" t="s">
        <v>648</v>
      </c>
      <c r="N61" t="s">
        <v>2737</v>
      </c>
      <c r="O61" t="s">
        <v>2736</v>
      </c>
      <c r="P61" t="s">
        <v>609</v>
      </c>
      <c r="Q61" t="s">
        <v>576</v>
      </c>
    </row>
    <row r="62" spans="1:17" x14ac:dyDescent="0.35">
      <c r="A62" t="s">
        <v>54</v>
      </c>
      <c r="B62" t="s">
        <v>1789</v>
      </c>
      <c r="C62" t="s">
        <v>716</v>
      </c>
      <c r="D62" t="s">
        <v>1939</v>
      </c>
      <c r="E62" t="s">
        <v>2039</v>
      </c>
      <c r="F62" t="s">
        <v>2224</v>
      </c>
      <c r="G62" t="s">
        <v>2402</v>
      </c>
      <c r="H62" t="s">
        <v>2526</v>
      </c>
      <c r="I62" t="s">
        <v>2683</v>
      </c>
      <c r="J62" t="s">
        <v>2826</v>
      </c>
      <c r="K62" t="s">
        <v>2987</v>
      </c>
      <c r="L62" t="s">
        <v>3136</v>
      </c>
      <c r="M62" t="s">
        <v>3285</v>
      </c>
      <c r="N62" t="s">
        <v>108</v>
      </c>
      <c r="O62" t="s">
        <v>3569</v>
      </c>
      <c r="P62" t="s">
        <v>3731</v>
      </c>
      <c r="Q62" t="s">
        <v>3857</v>
      </c>
    </row>
    <row r="63" spans="1:17" x14ac:dyDescent="0.35">
      <c r="A63" t="s">
        <v>55</v>
      </c>
      <c r="B63" t="s">
        <v>1790</v>
      </c>
      <c r="C63" t="s">
        <v>717</v>
      </c>
      <c r="D63" t="s">
        <v>621</v>
      </c>
      <c r="E63" t="s">
        <v>2040</v>
      </c>
      <c r="F63" t="s">
        <v>2225</v>
      </c>
      <c r="G63" t="s">
        <v>2403</v>
      </c>
      <c r="H63" t="s">
        <v>2527</v>
      </c>
      <c r="I63" t="s">
        <v>2684</v>
      </c>
      <c r="J63" t="s">
        <v>2827</v>
      </c>
      <c r="K63" t="s">
        <v>2988</v>
      </c>
      <c r="L63" t="s">
        <v>3137</v>
      </c>
      <c r="M63" t="s">
        <v>3286</v>
      </c>
      <c r="N63" t="s">
        <v>108</v>
      </c>
      <c r="O63" t="s">
        <v>3570</v>
      </c>
      <c r="P63" t="s">
        <v>3732</v>
      </c>
      <c r="Q63" t="s">
        <v>108</v>
      </c>
    </row>
    <row r="64" spans="1:17" x14ac:dyDescent="0.35">
      <c r="A64" t="s">
        <v>56</v>
      </c>
      <c r="B64" t="s">
        <v>1791</v>
      </c>
      <c r="C64" t="s">
        <v>718</v>
      </c>
      <c r="D64" t="s">
        <v>622</v>
      </c>
      <c r="E64" t="s">
        <v>2041</v>
      </c>
      <c r="F64" t="s">
        <v>2226</v>
      </c>
      <c r="G64" t="s">
        <v>2404</v>
      </c>
      <c r="H64" t="s">
        <v>2528</v>
      </c>
      <c r="I64" t="s">
        <v>2685</v>
      </c>
      <c r="J64" t="s">
        <v>2828</v>
      </c>
      <c r="K64" t="s">
        <v>2989</v>
      </c>
      <c r="L64" t="s">
        <v>3138</v>
      </c>
      <c r="M64" t="s">
        <v>3287</v>
      </c>
      <c r="N64" t="s">
        <v>3424</v>
      </c>
      <c r="O64" t="s">
        <v>3571</v>
      </c>
      <c r="P64" t="s">
        <v>3733</v>
      </c>
      <c r="Q64" t="s">
        <v>3858</v>
      </c>
    </row>
    <row r="65" spans="1:18" x14ac:dyDescent="0.35">
      <c r="A65" t="s">
        <v>57</v>
      </c>
      <c r="B65" t="s">
        <v>1792</v>
      </c>
      <c r="C65" t="s">
        <v>1897</v>
      </c>
      <c r="D65" t="s">
        <v>623</v>
      </c>
      <c r="E65" t="s">
        <v>2042</v>
      </c>
      <c r="F65" t="s">
        <v>2227</v>
      </c>
      <c r="G65" t="s">
        <v>2405</v>
      </c>
      <c r="H65" t="s">
        <v>2529</v>
      </c>
      <c r="I65" t="s">
        <v>2686</v>
      </c>
      <c r="J65" t="s">
        <v>108</v>
      </c>
      <c r="K65" t="s">
        <v>2990</v>
      </c>
      <c r="L65" t="s">
        <v>3139</v>
      </c>
      <c r="M65" t="s">
        <v>3288</v>
      </c>
      <c r="N65" t="s">
        <v>3425</v>
      </c>
      <c r="O65" t="s">
        <v>3572</v>
      </c>
      <c r="P65" t="s">
        <v>3734</v>
      </c>
      <c r="Q65" t="s">
        <v>3859</v>
      </c>
    </row>
    <row r="66" spans="1:18" x14ac:dyDescent="0.35">
      <c r="A66" t="s">
        <v>58</v>
      </c>
      <c r="B66" t="s">
        <v>1783</v>
      </c>
      <c r="C66" t="s">
        <v>1895</v>
      </c>
      <c r="D66" t="s">
        <v>1938</v>
      </c>
      <c r="E66" t="s">
        <v>2030</v>
      </c>
      <c r="F66" t="s">
        <v>2214</v>
      </c>
      <c r="G66" t="s">
        <v>2396</v>
      </c>
      <c r="H66" t="s">
        <v>2517</v>
      </c>
      <c r="I66" t="s">
        <v>2675</v>
      </c>
      <c r="J66" t="s">
        <v>2821</v>
      </c>
      <c r="K66" t="s">
        <v>2978</v>
      </c>
      <c r="L66" t="s">
        <v>3129</v>
      </c>
      <c r="M66" t="s">
        <v>3279</v>
      </c>
      <c r="N66" t="s">
        <v>3419</v>
      </c>
      <c r="O66" t="s">
        <v>3563</v>
      </c>
      <c r="P66" t="s">
        <v>3722</v>
      </c>
      <c r="Q66" t="s">
        <v>3851</v>
      </c>
    </row>
    <row r="67" spans="1:18" x14ac:dyDescent="0.35">
      <c r="A67" t="s">
        <v>59</v>
      </c>
      <c r="B67" t="s">
        <v>213</v>
      </c>
      <c r="C67" t="s">
        <v>195</v>
      </c>
      <c r="D67" t="s">
        <v>108</v>
      </c>
      <c r="E67" t="s">
        <v>108</v>
      </c>
      <c r="F67" t="s">
        <v>108</v>
      </c>
      <c r="G67" t="s">
        <v>108</v>
      </c>
      <c r="H67" t="s">
        <v>108</v>
      </c>
      <c r="I67" t="s">
        <v>108</v>
      </c>
      <c r="J67" t="s">
        <v>108</v>
      </c>
      <c r="K67" t="s">
        <v>108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 t="s">
        <v>108</v>
      </c>
    </row>
    <row r="68" spans="1:18" x14ac:dyDescent="0.35">
      <c r="A68" t="s">
        <v>60</v>
      </c>
      <c r="B68" t="s">
        <v>687</v>
      </c>
      <c r="C68" t="s">
        <v>719</v>
      </c>
      <c r="D68" t="s">
        <v>108</v>
      </c>
      <c r="E68" t="s">
        <v>108</v>
      </c>
      <c r="F68" t="s">
        <v>108</v>
      </c>
      <c r="G68" t="s">
        <v>108</v>
      </c>
      <c r="H68" t="s">
        <v>108</v>
      </c>
      <c r="I68" t="s">
        <v>108</v>
      </c>
      <c r="J68" t="s">
        <v>108</v>
      </c>
      <c r="K68" t="s">
        <v>108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 t="s">
        <v>108</v>
      </c>
    </row>
    <row r="69" spans="1:18" x14ac:dyDescent="0.35">
      <c r="A69" t="s">
        <v>61</v>
      </c>
      <c r="B69" t="s">
        <v>688</v>
      </c>
      <c r="C69" t="s">
        <v>719</v>
      </c>
      <c r="D69" t="s">
        <v>108</v>
      </c>
      <c r="E69" t="s">
        <v>108</v>
      </c>
      <c r="F69" t="s">
        <v>108</v>
      </c>
      <c r="G69" t="s">
        <v>108</v>
      </c>
      <c r="H69" t="s">
        <v>108</v>
      </c>
      <c r="I69" t="s">
        <v>108</v>
      </c>
      <c r="J69" t="s">
        <v>108</v>
      </c>
      <c r="K69" t="s">
        <v>108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 t="s">
        <v>108</v>
      </c>
    </row>
    <row r="70" spans="1:18" x14ac:dyDescent="0.35">
      <c r="A70" t="s">
        <v>62</v>
      </c>
      <c r="B70" t="s">
        <v>689</v>
      </c>
      <c r="C70" t="s">
        <v>318</v>
      </c>
      <c r="D70" t="s">
        <v>108</v>
      </c>
      <c r="E70" t="s">
        <v>108</v>
      </c>
      <c r="F70" t="s">
        <v>108</v>
      </c>
      <c r="G70" t="s">
        <v>108</v>
      </c>
      <c r="H70" t="s">
        <v>108</v>
      </c>
      <c r="I70" t="s">
        <v>108</v>
      </c>
      <c r="J70" t="s">
        <v>108</v>
      </c>
      <c r="K70" t="s">
        <v>108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 t="s">
        <v>108</v>
      </c>
    </row>
    <row r="71" spans="1:18" x14ac:dyDescent="0.35">
      <c r="A71" t="s">
        <v>63</v>
      </c>
      <c r="B71" t="s">
        <v>690</v>
      </c>
      <c r="C71" t="s">
        <v>720</v>
      </c>
      <c r="D71" t="s">
        <v>108</v>
      </c>
      <c r="E71" t="s">
        <v>108</v>
      </c>
      <c r="F71" t="s">
        <v>108</v>
      </c>
      <c r="G71" t="s">
        <v>108</v>
      </c>
      <c r="H71" t="s">
        <v>108</v>
      </c>
      <c r="I71" t="s">
        <v>108</v>
      </c>
      <c r="J71" t="s">
        <v>108</v>
      </c>
      <c r="K71" t="s">
        <v>108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 t="s">
        <v>108</v>
      </c>
    </row>
    <row r="72" spans="1:18" x14ac:dyDescent="0.35">
      <c r="A72" t="s">
        <v>64</v>
      </c>
      <c r="B72" t="s">
        <v>691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 t="s">
        <v>108</v>
      </c>
      <c r="I72" t="s">
        <v>108</v>
      </c>
      <c r="J72" t="s">
        <v>108</v>
      </c>
      <c r="K72" t="s">
        <v>108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 t="s">
        <v>108</v>
      </c>
    </row>
    <row r="73" spans="1:18" x14ac:dyDescent="0.35">
      <c r="A73" t="s">
        <v>65</v>
      </c>
      <c r="B73" t="s">
        <v>692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 t="s">
        <v>108</v>
      </c>
      <c r="I73" t="s">
        <v>108</v>
      </c>
      <c r="J73" t="s">
        <v>108</v>
      </c>
      <c r="K73" t="s">
        <v>108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 t="s">
        <v>108</v>
      </c>
    </row>
    <row r="74" spans="1:18" x14ac:dyDescent="0.35">
      <c r="A74" t="s">
        <v>66</v>
      </c>
      <c r="B74" t="s">
        <v>693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 t="s">
        <v>108</v>
      </c>
      <c r="I74" t="s">
        <v>108</v>
      </c>
      <c r="J74" t="s">
        <v>108</v>
      </c>
      <c r="K74" t="s">
        <v>108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 t="s">
        <v>108</v>
      </c>
    </row>
    <row r="75" spans="1:18" x14ac:dyDescent="0.35">
      <c r="A75" t="s">
        <v>67</v>
      </c>
      <c r="B75" t="s">
        <v>694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 t="s">
        <v>108</v>
      </c>
      <c r="I75" t="s">
        <v>108</v>
      </c>
      <c r="J75" t="s">
        <v>108</v>
      </c>
      <c r="K75" t="s">
        <v>108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 t="s">
        <v>108</v>
      </c>
    </row>
    <row r="76" spans="1:18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 t="s">
        <v>108</v>
      </c>
      <c r="I76" t="s">
        <v>108</v>
      </c>
      <c r="J76" t="s">
        <v>108</v>
      </c>
      <c r="K76" t="s">
        <v>108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 t="s">
        <v>108</v>
      </c>
    </row>
    <row r="77" spans="1:18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  <c r="R77" t="s">
        <v>79</v>
      </c>
    </row>
    <row r="78" spans="1:18" x14ac:dyDescent="0.35">
      <c r="A78" s="2" t="s">
        <v>70</v>
      </c>
      <c r="B78" t="s">
        <v>695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 t="s">
        <v>108</v>
      </c>
      <c r="I78" t="s">
        <v>108</v>
      </c>
      <c r="J78" t="s">
        <v>108</v>
      </c>
      <c r="K78" t="s">
        <v>108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 t="s">
        <v>108</v>
      </c>
    </row>
    <row r="79" spans="1:18" x14ac:dyDescent="0.35">
      <c r="A79" s="1" t="s">
        <v>71</v>
      </c>
      <c r="B79" t="s">
        <v>1793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 t="s">
        <v>211</v>
      </c>
      <c r="I79" t="s">
        <v>211</v>
      </c>
      <c r="J79" t="s">
        <v>211</v>
      </c>
      <c r="K79" t="s">
        <v>211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 t="s">
        <v>211</v>
      </c>
    </row>
    <row r="80" spans="1:18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 t="s">
        <v>108</v>
      </c>
      <c r="I80" t="s">
        <v>108</v>
      </c>
      <c r="J80" t="s">
        <v>108</v>
      </c>
      <c r="K80" t="s">
        <v>108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696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 t="s">
        <v>211</v>
      </c>
      <c r="I81" t="s">
        <v>211</v>
      </c>
      <c r="J81" t="s">
        <v>211</v>
      </c>
      <c r="K81" t="s">
        <v>211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235</v>
      </c>
      <c r="C82" t="s">
        <v>224</v>
      </c>
      <c r="D82" t="s">
        <v>219</v>
      </c>
      <c r="E82" t="s">
        <v>219</v>
      </c>
      <c r="F82" t="s">
        <v>372</v>
      </c>
      <c r="G82" t="s">
        <v>167</v>
      </c>
      <c r="H82" t="s">
        <v>167</v>
      </c>
      <c r="I82" t="s">
        <v>199</v>
      </c>
      <c r="J82" t="s">
        <v>535</v>
      </c>
      <c r="K82" t="s">
        <v>199</v>
      </c>
      <c r="L82" t="s">
        <v>206</v>
      </c>
      <c r="M82" t="s">
        <v>212</v>
      </c>
      <c r="N82" t="s">
        <v>652</v>
      </c>
      <c r="O82" t="s">
        <v>295</v>
      </c>
      <c r="P82" t="s">
        <v>659</v>
      </c>
      <c r="Q82" t="s">
        <v>206</v>
      </c>
    </row>
    <row r="83" spans="1:17" x14ac:dyDescent="0.35">
      <c r="A83" s="1" t="s">
        <v>75</v>
      </c>
      <c r="B83" t="s">
        <v>1794</v>
      </c>
      <c r="C83" t="s">
        <v>721</v>
      </c>
      <c r="D83" t="s">
        <v>1163</v>
      </c>
      <c r="E83" t="s">
        <v>2043</v>
      </c>
      <c r="F83" t="s">
        <v>2228</v>
      </c>
      <c r="G83" t="s">
        <v>2406</v>
      </c>
      <c r="H83" t="s">
        <v>2530</v>
      </c>
      <c r="I83" t="s">
        <v>2687</v>
      </c>
      <c r="J83" t="s">
        <v>640</v>
      </c>
      <c r="K83" t="s">
        <v>2991</v>
      </c>
      <c r="L83" t="s">
        <v>3140</v>
      </c>
      <c r="M83" t="s">
        <v>3289</v>
      </c>
      <c r="N83" t="s">
        <v>3426</v>
      </c>
      <c r="O83" t="s">
        <v>3573</v>
      </c>
      <c r="P83" t="s">
        <v>3022</v>
      </c>
      <c r="Q83" t="s">
        <v>3465</v>
      </c>
    </row>
    <row r="84" spans="1:17" x14ac:dyDescent="0.35">
      <c r="A84" t="s">
        <v>76</v>
      </c>
      <c r="B84" t="s">
        <v>1795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 t="s">
        <v>108</v>
      </c>
      <c r="I84" t="s">
        <v>108</v>
      </c>
      <c r="J84" t="s">
        <v>108</v>
      </c>
      <c r="K84" t="s">
        <v>108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1796</v>
      </c>
      <c r="C85" t="s">
        <v>722</v>
      </c>
      <c r="D85" t="s">
        <v>1940</v>
      </c>
      <c r="E85" t="s">
        <v>2044</v>
      </c>
      <c r="F85" t="s">
        <v>2229</v>
      </c>
      <c r="G85" t="s">
        <v>2407</v>
      </c>
      <c r="H85" t="s">
        <v>2531</v>
      </c>
      <c r="I85" t="s">
        <v>2688</v>
      </c>
      <c r="J85" t="s">
        <v>2829</v>
      </c>
      <c r="K85" t="s">
        <v>2992</v>
      </c>
      <c r="L85" t="s">
        <v>3141</v>
      </c>
      <c r="M85" t="s">
        <v>3290</v>
      </c>
      <c r="N85" t="s">
        <v>3427</v>
      </c>
      <c r="O85" t="s">
        <v>3574</v>
      </c>
      <c r="P85" t="s">
        <v>3735</v>
      </c>
      <c r="Q85" t="s">
        <v>3860</v>
      </c>
    </row>
    <row r="86" spans="1:17" x14ac:dyDescent="0.35">
      <c r="A86" t="s">
        <v>78</v>
      </c>
      <c r="B86" t="s">
        <v>1268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 t="s">
        <v>108</v>
      </c>
      <c r="I86" t="s">
        <v>108</v>
      </c>
      <c r="J86" t="s">
        <v>108</v>
      </c>
      <c r="K86" t="s">
        <v>108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style="2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135</v>
      </c>
    </row>
    <row r="2" spans="1:17" x14ac:dyDescent="0.35">
      <c r="A2" t="s">
        <v>1587</v>
      </c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  <c r="H2" s="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2852</v>
      </c>
      <c r="C4" s="19">
        <v>946</v>
      </c>
      <c r="D4" s="19">
        <v>219</v>
      </c>
      <c r="E4" s="20">
        <v>238</v>
      </c>
      <c r="F4" s="20">
        <v>165</v>
      </c>
      <c r="G4" s="20">
        <v>99</v>
      </c>
      <c r="H4" s="20">
        <v>296</v>
      </c>
      <c r="I4" s="20">
        <v>160</v>
      </c>
      <c r="J4" s="20">
        <v>179</v>
      </c>
      <c r="K4" s="20">
        <v>204</v>
      </c>
      <c r="L4" s="20">
        <v>162</v>
      </c>
      <c r="M4" s="20">
        <v>228</v>
      </c>
      <c r="N4" s="20">
        <v>37</v>
      </c>
      <c r="O4" s="20">
        <v>173</v>
      </c>
      <c r="P4" s="20">
        <v>78</v>
      </c>
      <c r="Q4" s="20">
        <v>55</v>
      </c>
    </row>
    <row r="5" spans="1:17" x14ac:dyDescent="0.35">
      <c r="A5" s="16" t="s">
        <v>110</v>
      </c>
      <c r="B5" s="19"/>
      <c r="C5" s="19"/>
      <c r="D5" s="19"/>
      <c r="E5" s="19"/>
      <c r="F5" s="19"/>
      <c r="G5" s="19"/>
      <c r="H5" s="20"/>
      <c r="I5" s="19"/>
      <c r="J5" s="19"/>
      <c r="K5" s="19"/>
      <c r="L5" s="19"/>
      <c r="M5" s="19"/>
      <c r="N5" s="19"/>
      <c r="O5" s="19"/>
      <c r="P5" s="19">
        <v>8</v>
      </c>
      <c r="Q5" s="19"/>
    </row>
    <row r="6" spans="1:17" x14ac:dyDescent="0.35">
      <c r="A6" s="16" t="s">
        <v>111</v>
      </c>
      <c r="B6" s="19"/>
      <c r="C6" s="19"/>
      <c r="D6" s="19"/>
      <c r="E6" s="19"/>
      <c r="F6" s="19"/>
      <c r="G6" s="19">
        <v>1</v>
      </c>
      <c r="H6" s="20">
        <v>1</v>
      </c>
      <c r="I6" s="19"/>
      <c r="J6" s="19"/>
      <c r="K6" s="19"/>
      <c r="L6" s="19"/>
      <c r="M6" s="19">
        <v>2</v>
      </c>
      <c r="N6" s="19"/>
      <c r="O6" s="20"/>
      <c r="P6" s="20"/>
      <c r="Q6" s="19"/>
    </row>
    <row r="7" spans="1:17" x14ac:dyDescent="0.35">
      <c r="A7" s="16" t="s">
        <v>112</v>
      </c>
      <c r="B7" s="20"/>
      <c r="C7" s="20">
        <v>80</v>
      </c>
      <c r="D7" s="19">
        <v>2</v>
      </c>
      <c r="E7" s="19"/>
      <c r="F7" s="19">
        <v>1</v>
      </c>
      <c r="G7" s="20">
        <v>1</v>
      </c>
      <c r="H7" s="20">
        <v>58</v>
      </c>
      <c r="I7" s="20">
        <v>2</v>
      </c>
      <c r="J7" s="20">
        <v>1</v>
      </c>
      <c r="K7" s="20"/>
      <c r="L7" s="19"/>
      <c r="M7" s="20">
        <v>1</v>
      </c>
      <c r="N7" s="20">
        <v>1</v>
      </c>
      <c r="O7" s="20">
        <v>2</v>
      </c>
      <c r="P7" s="20">
        <v>9</v>
      </c>
      <c r="Q7" s="20"/>
    </row>
    <row r="8" spans="1:17" x14ac:dyDescent="0.35">
      <c r="A8" s="33" t="s">
        <v>114</v>
      </c>
      <c r="B8" s="20">
        <v>15036</v>
      </c>
      <c r="C8" s="20">
        <v>4993</v>
      </c>
      <c r="D8" s="20">
        <v>703</v>
      </c>
      <c r="E8" s="20">
        <v>627</v>
      </c>
      <c r="F8" s="20">
        <v>519</v>
      </c>
      <c r="G8" s="20">
        <v>320</v>
      </c>
      <c r="H8" s="20">
        <v>1143</v>
      </c>
      <c r="I8" s="20">
        <v>489</v>
      </c>
      <c r="J8" s="20">
        <v>455</v>
      </c>
      <c r="K8" s="20">
        <v>824</v>
      </c>
      <c r="L8" s="20">
        <v>543</v>
      </c>
      <c r="M8" s="20">
        <v>916</v>
      </c>
      <c r="N8" s="20">
        <v>77</v>
      </c>
      <c r="O8" s="20">
        <v>576</v>
      </c>
      <c r="P8" s="20">
        <v>199</v>
      </c>
      <c r="Q8" s="20">
        <v>169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/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349</v>
      </c>
      <c r="C10" t="s">
        <v>440</v>
      </c>
      <c r="D10" t="s">
        <v>446</v>
      </c>
      <c r="E10" t="s">
        <v>108</v>
      </c>
      <c r="F10" t="s">
        <v>248</v>
      </c>
      <c r="G10" t="s">
        <v>108</v>
      </c>
      <c r="H10">
        <v>0.34</v>
      </c>
      <c r="I10" t="s">
        <v>377</v>
      </c>
      <c r="J10" t="s">
        <v>108</v>
      </c>
      <c r="K10" t="s">
        <v>464</v>
      </c>
      <c r="L10" t="s">
        <v>3142</v>
      </c>
      <c r="M10" t="s">
        <v>603</v>
      </c>
      <c r="N10" t="s">
        <v>108</v>
      </c>
      <c r="O10" t="s">
        <v>108</v>
      </c>
      <c r="P10" t="s">
        <v>461</v>
      </c>
      <c r="Q10" t="s">
        <v>108</v>
      </c>
    </row>
    <row r="11" spans="1:17" x14ac:dyDescent="0.35">
      <c r="A11" t="s">
        <v>3</v>
      </c>
      <c r="B11" t="s">
        <v>780</v>
      </c>
      <c r="C11" t="s">
        <v>108</v>
      </c>
      <c r="D11" t="s">
        <v>108</v>
      </c>
      <c r="E11" t="s">
        <v>108</v>
      </c>
      <c r="F11" t="s">
        <v>108</v>
      </c>
      <c r="G11" t="s">
        <v>108</v>
      </c>
      <c r="H11">
        <v>0</v>
      </c>
      <c r="I11" t="s">
        <v>108</v>
      </c>
      <c r="J11" t="s">
        <v>108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781</v>
      </c>
      <c r="C12" t="s">
        <v>272</v>
      </c>
      <c r="D12" t="s">
        <v>204</v>
      </c>
      <c r="E12" t="s">
        <v>108</v>
      </c>
      <c r="F12" t="s">
        <v>108</v>
      </c>
      <c r="G12" t="s">
        <v>108</v>
      </c>
      <c r="H12">
        <v>0</v>
      </c>
      <c r="I12" t="s">
        <v>2005</v>
      </c>
      <c r="J12" t="s">
        <v>108</v>
      </c>
      <c r="K12" t="s">
        <v>108</v>
      </c>
      <c r="L12" t="s">
        <v>270</v>
      </c>
      <c r="M12" t="s">
        <v>195</v>
      </c>
      <c r="N12" t="s">
        <v>108</v>
      </c>
      <c r="O12" t="s">
        <v>108</v>
      </c>
      <c r="P12" t="s">
        <v>108</v>
      </c>
      <c r="Q12" t="s">
        <v>108</v>
      </c>
    </row>
    <row r="13" spans="1:17" x14ac:dyDescent="0.35">
      <c r="A13" t="s">
        <v>5</v>
      </c>
      <c r="B13" t="s">
        <v>782</v>
      </c>
      <c r="C13" t="s">
        <v>723</v>
      </c>
      <c r="D13" t="s">
        <v>108</v>
      </c>
      <c r="E13" t="s">
        <v>108</v>
      </c>
      <c r="F13" t="s">
        <v>108</v>
      </c>
      <c r="G13" t="s">
        <v>108</v>
      </c>
      <c r="H13">
        <v>0</v>
      </c>
      <c r="I13" t="s">
        <v>108</v>
      </c>
      <c r="J13" t="s">
        <v>108</v>
      </c>
      <c r="K13" t="s">
        <v>108</v>
      </c>
      <c r="L13" t="s">
        <v>108</v>
      </c>
      <c r="M13" t="s">
        <v>108</v>
      </c>
      <c r="N13" t="s">
        <v>108</v>
      </c>
      <c r="O13" t="s">
        <v>108</v>
      </c>
      <c r="P13" t="s">
        <v>108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>
        <v>0</v>
      </c>
      <c r="I14" t="s">
        <v>108</v>
      </c>
      <c r="J14" t="s">
        <v>108</v>
      </c>
      <c r="K14" t="s">
        <v>108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108</v>
      </c>
      <c r="C15" t="s">
        <v>195</v>
      </c>
      <c r="D15" t="s">
        <v>108</v>
      </c>
      <c r="E15" t="s">
        <v>108</v>
      </c>
      <c r="F15" t="s">
        <v>108</v>
      </c>
      <c r="G15" t="s">
        <v>108</v>
      </c>
      <c r="H15">
        <v>0</v>
      </c>
      <c r="I15" t="s">
        <v>108</v>
      </c>
      <c r="J15" t="s">
        <v>108</v>
      </c>
      <c r="K15" t="s">
        <v>195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108</v>
      </c>
      <c r="C16" t="s">
        <v>108</v>
      </c>
      <c r="D16" t="s">
        <v>108</v>
      </c>
      <c r="E16" t="s">
        <v>108</v>
      </c>
      <c r="F16" t="s">
        <v>108</v>
      </c>
      <c r="G16" t="s">
        <v>108</v>
      </c>
      <c r="H16">
        <v>0</v>
      </c>
      <c r="I16" t="s">
        <v>108</v>
      </c>
      <c r="J16" t="s">
        <v>108</v>
      </c>
      <c r="K16" t="s">
        <v>108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783</v>
      </c>
      <c r="C17" t="s">
        <v>644</v>
      </c>
      <c r="D17" t="s">
        <v>749</v>
      </c>
      <c r="E17" t="s">
        <v>2045</v>
      </c>
      <c r="F17" t="s">
        <v>694</v>
      </c>
      <c r="G17" t="s">
        <v>2408</v>
      </c>
      <c r="H17">
        <v>2.7</v>
      </c>
      <c r="I17" t="s">
        <v>537</v>
      </c>
      <c r="J17" t="s">
        <v>254</v>
      </c>
      <c r="K17" t="s">
        <v>473</v>
      </c>
      <c r="L17" t="s">
        <v>644</v>
      </c>
      <c r="M17" t="s">
        <v>714</v>
      </c>
      <c r="N17" t="s">
        <v>2278</v>
      </c>
      <c r="O17" t="s">
        <v>354</v>
      </c>
      <c r="P17" t="s">
        <v>461</v>
      </c>
      <c r="Q17" t="s">
        <v>1139</v>
      </c>
    </row>
    <row r="18" spans="1:17" x14ac:dyDescent="0.35">
      <c r="A18" t="s">
        <v>10</v>
      </c>
      <c r="B18" t="s">
        <v>784</v>
      </c>
      <c r="C18" t="s">
        <v>724</v>
      </c>
      <c r="D18" t="s">
        <v>270</v>
      </c>
      <c r="E18" t="s">
        <v>108</v>
      </c>
      <c r="F18" t="s">
        <v>108</v>
      </c>
      <c r="G18" t="s">
        <v>108</v>
      </c>
      <c r="H18">
        <v>0</v>
      </c>
      <c r="I18" t="s">
        <v>108</v>
      </c>
      <c r="J18" t="s">
        <v>108</v>
      </c>
      <c r="K18" t="s">
        <v>108</v>
      </c>
      <c r="L18" t="s">
        <v>108</v>
      </c>
      <c r="M18" t="s">
        <v>270</v>
      </c>
      <c r="N18" t="s">
        <v>108</v>
      </c>
      <c r="O18" t="s">
        <v>108</v>
      </c>
      <c r="P18" t="s">
        <v>195</v>
      </c>
      <c r="Q18" t="s">
        <v>108</v>
      </c>
    </row>
    <row r="19" spans="1:17" x14ac:dyDescent="0.35">
      <c r="A19" t="s">
        <v>11</v>
      </c>
      <c r="B19" t="s">
        <v>279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>
        <v>0</v>
      </c>
      <c r="I19" t="s">
        <v>108</v>
      </c>
      <c r="J19" t="s">
        <v>108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785</v>
      </c>
      <c r="C20" t="s">
        <v>725</v>
      </c>
      <c r="D20" t="s">
        <v>108</v>
      </c>
      <c r="E20" t="s">
        <v>108</v>
      </c>
      <c r="F20" t="s">
        <v>108</v>
      </c>
      <c r="G20" t="s">
        <v>108</v>
      </c>
      <c r="H20">
        <v>0</v>
      </c>
      <c r="I20" t="s">
        <v>108</v>
      </c>
      <c r="J20" t="s">
        <v>108</v>
      </c>
      <c r="K20" t="s">
        <v>108</v>
      </c>
      <c r="L20" t="s">
        <v>108</v>
      </c>
      <c r="M20" t="s">
        <v>272</v>
      </c>
      <c r="N20" t="s">
        <v>108</v>
      </c>
      <c r="O20" t="s">
        <v>108</v>
      </c>
      <c r="P20" t="s">
        <v>108</v>
      </c>
      <c r="Q20" t="s">
        <v>108</v>
      </c>
    </row>
    <row r="21" spans="1:17" x14ac:dyDescent="0.35">
      <c r="A21" t="s">
        <v>13</v>
      </c>
      <c r="B21" t="s">
        <v>786</v>
      </c>
      <c r="C21" t="s">
        <v>108</v>
      </c>
      <c r="D21" t="s">
        <v>108</v>
      </c>
      <c r="E21" t="s">
        <v>108</v>
      </c>
      <c r="F21" t="s">
        <v>108</v>
      </c>
      <c r="G21" t="s">
        <v>108</v>
      </c>
      <c r="H21">
        <v>0</v>
      </c>
      <c r="I21" t="s">
        <v>108</v>
      </c>
      <c r="J21" t="s">
        <v>108</v>
      </c>
      <c r="K21" t="s">
        <v>108</v>
      </c>
      <c r="L21" t="s">
        <v>108</v>
      </c>
      <c r="M21" t="s">
        <v>108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153</v>
      </c>
      <c r="C22" t="s">
        <v>205</v>
      </c>
      <c r="D22" t="s">
        <v>205</v>
      </c>
      <c r="E22" t="s">
        <v>205</v>
      </c>
      <c r="F22" t="s">
        <v>205</v>
      </c>
      <c r="G22" t="s">
        <v>205</v>
      </c>
      <c r="H22">
        <v>0</v>
      </c>
      <c r="I22" t="s">
        <v>205</v>
      </c>
      <c r="J22" t="s">
        <v>205</v>
      </c>
      <c r="K22" t="s">
        <v>205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787</v>
      </c>
      <c r="C23" t="s">
        <v>726</v>
      </c>
      <c r="D23" t="s">
        <v>750</v>
      </c>
      <c r="E23" t="s">
        <v>772</v>
      </c>
      <c r="F23" t="s">
        <v>2230</v>
      </c>
      <c r="G23" t="s">
        <v>694</v>
      </c>
      <c r="H23">
        <v>10.81</v>
      </c>
      <c r="I23" t="s">
        <v>277</v>
      </c>
      <c r="J23" t="s">
        <v>774</v>
      </c>
      <c r="K23" t="s">
        <v>808</v>
      </c>
      <c r="L23" t="s">
        <v>272</v>
      </c>
      <c r="M23" t="s">
        <v>3291</v>
      </c>
      <c r="N23" t="s">
        <v>108</v>
      </c>
      <c r="O23" t="s">
        <v>1063</v>
      </c>
      <c r="P23" t="s">
        <v>632</v>
      </c>
      <c r="Q23" t="s">
        <v>3861</v>
      </c>
    </row>
    <row r="24" spans="1:17" x14ac:dyDescent="0.35">
      <c r="A24" t="s">
        <v>16</v>
      </c>
      <c r="B24" t="s">
        <v>647</v>
      </c>
      <c r="C24" t="s">
        <v>727</v>
      </c>
      <c r="D24" t="s">
        <v>751</v>
      </c>
      <c r="E24" t="s">
        <v>428</v>
      </c>
      <c r="F24" t="s">
        <v>2186</v>
      </c>
      <c r="G24" t="s">
        <v>108</v>
      </c>
      <c r="H24">
        <v>3.04</v>
      </c>
      <c r="I24" t="s">
        <v>819</v>
      </c>
      <c r="J24" t="s">
        <v>348</v>
      </c>
      <c r="K24" t="s">
        <v>466</v>
      </c>
      <c r="L24" t="s">
        <v>644</v>
      </c>
      <c r="M24" t="s">
        <v>2050</v>
      </c>
      <c r="N24" t="s">
        <v>108</v>
      </c>
      <c r="O24" t="s">
        <v>243</v>
      </c>
      <c r="P24" t="s">
        <v>108</v>
      </c>
      <c r="Q24" t="s">
        <v>3861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/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/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/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788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>
        <v>0</v>
      </c>
      <c r="I28" t="s">
        <v>108</v>
      </c>
      <c r="J28" t="s">
        <v>108</v>
      </c>
      <c r="K28" t="s">
        <v>108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789</v>
      </c>
      <c r="C29" t="s">
        <v>108</v>
      </c>
      <c r="D29" t="s">
        <v>108</v>
      </c>
      <c r="E29" t="s">
        <v>108</v>
      </c>
      <c r="F29" t="s">
        <v>108</v>
      </c>
      <c r="G29" t="s">
        <v>108</v>
      </c>
      <c r="H29">
        <v>0</v>
      </c>
      <c r="I29" t="s">
        <v>108</v>
      </c>
      <c r="J29" t="s">
        <v>108</v>
      </c>
      <c r="K29" t="s">
        <v>108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667</v>
      </c>
      <c r="C30" t="s">
        <v>108</v>
      </c>
      <c r="D30" t="s">
        <v>108</v>
      </c>
      <c r="E30" t="s">
        <v>108</v>
      </c>
      <c r="F30" t="s">
        <v>108</v>
      </c>
      <c r="G30" t="s">
        <v>108</v>
      </c>
      <c r="H30">
        <v>0</v>
      </c>
      <c r="I30" t="s">
        <v>108</v>
      </c>
      <c r="J30" t="s">
        <v>108</v>
      </c>
      <c r="K30" t="s">
        <v>108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574</v>
      </c>
      <c r="C31" t="s">
        <v>108</v>
      </c>
      <c r="D31" t="s">
        <v>108</v>
      </c>
      <c r="E31" t="s">
        <v>108</v>
      </c>
      <c r="F31" t="s">
        <v>108</v>
      </c>
      <c r="G31" t="s">
        <v>108</v>
      </c>
      <c r="H31">
        <v>71.430000000000007</v>
      </c>
      <c r="I31" t="s">
        <v>108</v>
      </c>
      <c r="J31" t="s">
        <v>108</v>
      </c>
      <c r="K31" t="s">
        <v>108</v>
      </c>
      <c r="L31" t="s">
        <v>108</v>
      </c>
      <c r="M31" t="s">
        <v>108</v>
      </c>
      <c r="N31" t="s">
        <v>108</v>
      </c>
      <c r="O31" t="s">
        <v>108</v>
      </c>
      <c r="P31" t="s">
        <v>108</v>
      </c>
      <c r="Q31" t="s">
        <v>108</v>
      </c>
    </row>
    <row r="32" spans="1:17" x14ac:dyDescent="0.35">
      <c r="A32" t="s">
        <v>24</v>
      </c>
      <c r="B32" t="s">
        <v>362</v>
      </c>
      <c r="C32" t="s">
        <v>561</v>
      </c>
      <c r="D32" t="s">
        <v>272</v>
      </c>
      <c r="E32" t="s">
        <v>108</v>
      </c>
      <c r="F32" t="s">
        <v>108</v>
      </c>
      <c r="G32" t="s">
        <v>108</v>
      </c>
      <c r="H32">
        <v>7.14</v>
      </c>
      <c r="I32" t="s">
        <v>337</v>
      </c>
      <c r="J32" t="s">
        <v>108</v>
      </c>
      <c r="K32" t="s">
        <v>108</v>
      </c>
      <c r="L32" t="s">
        <v>108</v>
      </c>
      <c r="M32" t="s">
        <v>466</v>
      </c>
      <c r="N32" t="s">
        <v>108</v>
      </c>
      <c r="O32" t="s">
        <v>108</v>
      </c>
      <c r="P32" t="s">
        <v>108</v>
      </c>
      <c r="Q32" t="s">
        <v>108</v>
      </c>
    </row>
    <row r="33" spans="1:17" x14ac:dyDescent="0.35">
      <c r="A33" t="s">
        <v>25</v>
      </c>
      <c r="B33" t="s">
        <v>790</v>
      </c>
      <c r="C33" t="s">
        <v>728</v>
      </c>
      <c r="D33" t="s">
        <v>108</v>
      </c>
      <c r="E33" t="s">
        <v>108</v>
      </c>
      <c r="F33" t="s">
        <v>108</v>
      </c>
      <c r="G33" t="s">
        <v>108</v>
      </c>
      <c r="H33">
        <v>0</v>
      </c>
      <c r="I33" t="s">
        <v>108</v>
      </c>
      <c r="J33" t="s">
        <v>108</v>
      </c>
      <c r="K33" t="s">
        <v>108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108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>
        <v>0</v>
      </c>
      <c r="I34" t="s">
        <v>108</v>
      </c>
      <c r="J34" t="s">
        <v>108</v>
      </c>
      <c r="K34" t="s">
        <v>108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/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1797</v>
      </c>
      <c r="C36" t="s">
        <v>1898</v>
      </c>
      <c r="D36" t="s">
        <v>752</v>
      </c>
      <c r="E36" t="s">
        <v>2046</v>
      </c>
      <c r="F36" t="s">
        <v>2231</v>
      </c>
      <c r="G36" t="s">
        <v>1543</v>
      </c>
      <c r="H36">
        <v>0.66249999999999998</v>
      </c>
      <c r="I36" t="s">
        <v>2689</v>
      </c>
      <c r="J36" t="s">
        <v>2830</v>
      </c>
      <c r="K36" t="s">
        <v>2993</v>
      </c>
      <c r="L36" t="s">
        <v>2613</v>
      </c>
      <c r="M36" t="s">
        <v>2485</v>
      </c>
      <c r="N36" t="s">
        <v>3428</v>
      </c>
      <c r="O36" t="s">
        <v>3575</v>
      </c>
      <c r="P36" t="s">
        <v>3736</v>
      </c>
      <c r="Q36" t="s">
        <v>3076</v>
      </c>
    </row>
    <row r="37" spans="1:17" x14ac:dyDescent="0.35">
      <c r="A37" s="1" t="s">
        <v>29</v>
      </c>
      <c r="B37" t="s">
        <v>1798</v>
      </c>
      <c r="C37" t="s">
        <v>1899</v>
      </c>
      <c r="D37" t="s">
        <v>753</v>
      </c>
      <c r="E37" t="s">
        <v>2047</v>
      </c>
      <c r="F37" t="s">
        <v>2232</v>
      </c>
      <c r="G37" t="s">
        <v>2409</v>
      </c>
      <c r="H37">
        <v>0.6613</v>
      </c>
      <c r="I37" t="s">
        <v>2690</v>
      </c>
      <c r="J37" t="s">
        <v>2831</v>
      </c>
      <c r="K37" t="s">
        <v>2994</v>
      </c>
      <c r="L37" t="s">
        <v>3143</v>
      </c>
      <c r="M37" t="s">
        <v>3292</v>
      </c>
      <c r="N37" t="s">
        <v>3429</v>
      </c>
      <c r="O37" t="s">
        <v>3576</v>
      </c>
      <c r="P37" t="s">
        <v>3737</v>
      </c>
      <c r="Q37" t="s">
        <v>3862</v>
      </c>
    </row>
    <row r="38" spans="1:17" x14ac:dyDescent="0.35">
      <c r="A38" t="s">
        <v>30</v>
      </c>
      <c r="B38" t="s">
        <v>1062</v>
      </c>
      <c r="C38" t="s">
        <v>1900</v>
      </c>
      <c r="D38" t="s">
        <v>754</v>
      </c>
      <c r="E38" t="s">
        <v>1094</v>
      </c>
      <c r="F38" t="s">
        <v>2233</v>
      </c>
      <c r="G38" t="s">
        <v>2410</v>
      </c>
      <c r="H38">
        <v>16.61</v>
      </c>
      <c r="I38" t="s">
        <v>820</v>
      </c>
      <c r="J38" t="s">
        <v>2832</v>
      </c>
      <c r="K38" t="s">
        <v>2995</v>
      </c>
      <c r="L38" t="s">
        <v>755</v>
      </c>
      <c r="M38" t="s">
        <v>1184</v>
      </c>
      <c r="N38" t="s">
        <v>2278</v>
      </c>
      <c r="O38" t="s">
        <v>1639</v>
      </c>
      <c r="P38" t="s">
        <v>159</v>
      </c>
      <c r="Q38" t="s">
        <v>1228</v>
      </c>
    </row>
    <row r="39" spans="1:17" x14ac:dyDescent="0.35">
      <c r="A39" t="s">
        <v>31</v>
      </c>
      <c r="B39" t="s">
        <v>792</v>
      </c>
      <c r="C39" t="s">
        <v>729</v>
      </c>
      <c r="D39" t="s">
        <v>755</v>
      </c>
      <c r="E39" t="s">
        <v>108</v>
      </c>
      <c r="F39" t="s">
        <v>2234</v>
      </c>
      <c r="G39" t="s">
        <v>108</v>
      </c>
      <c r="H39">
        <v>2.04</v>
      </c>
      <c r="I39" t="s">
        <v>804</v>
      </c>
      <c r="J39" t="s">
        <v>108</v>
      </c>
      <c r="K39" t="s">
        <v>345</v>
      </c>
      <c r="L39" t="s">
        <v>108</v>
      </c>
      <c r="M39" t="s">
        <v>209</v>
      </c>
      <c r="N39" t="s">
        <v>108</v>
      </c>
      <c r="O39" t="s">
        <v>108</v>
      </c>
      <c r="P39" t="s">
        <v>210</v>
      </c>
      <c r="Q39" t="s">
        <v>108</v>
      </c>
    </row>
    <row r="40" spans="1:17" x14ac:dyDescent="0.35">
      <c r="A40" s="1" t="s">
        <v>32</v>
      </c>
      <c r="B40" t="s">
        <v>1799</v>
      </c>
      <c r="C40" t="s">
        <v>1901</v>
      </c>
      <c r="D40" t="s">
        <v>756</v>
      </c>
      <c r="E40" t="s">
        <v>2048</v>
      </c>
      <c r="F40" t="s">
        <v>2235</v>
      </c>
      <c r="G40" t="s">
        <v>2411</v>
      </c>
      <c r="H40">
        <v>9575.6299999999992</v>
      </c>
      <c r="I40" t="s">
        <v>2691</v>
      </c>
      <c r="J40" t="s">
        <v>2833</v>
      </c>
      <c r="K40" t="s">
        <v>2996</v>
      </c>
      <c r="L40" t="s">
        <v>3144</v>
      </c>
      <c r="M40" t="s">
        <v>3293</v>
      </c>
      <c r="N40" t="s">
        <v>3430</v>
      </c>
      <c r="O40" t="s">
        <v>3577</v>
      </c>
      <c r="P40" t="s">
        <v>3738</v>
      </c>
      <c r="Q40" t="s">
        <v>3863</v>
      </c>
    </row>
    <row r="41" spans="1:17" x14ac:dyDescent="0.35">
      <c r="A41" s="1" t="s">
        <v>33</v>
      </c>
      <c r="B41" t="s">
        <v>680</v>
      </c>
      <c r="C41" t="s">
        <v>295</v>
      </c>
      <c r="D41" t="s">
        <v>224</v>
      </c>
      <c r="E41" t="s">
        <v>108</v>
      </c>
      <c r="F41" t="s">
        <v>224</v>
      </c>
      <c r="G41" t="s">
        <v>108</v>
      </c>
      <c r="H41">
        <v>0.03</v>
      </c>
      <c r="I41" t="s">
        <v>224</v>
      </c>
      <c r="J41" t="s">
        <v>224</v>
      </c>
      <c r="K41" t="s">
        <v>232</v>
      </c>
      <c r="L41" t="s">
        <v>212</v>
      </c>
      <c r="M41" t="s">
        <v>212</v>
      </c>
      <c r="N41" t="s">
        <v>108</v>
      </c>
      <c r="O41" t="s">
        <v>224</v>
      </c>
      <c r="P41" t="s">
        <v>199</v>
      </c>
      <c r="Q41" t="s">
        <v>212</v>
      </c>
    </row>
    <row r="42" spans="1:17" x14ac:dyDescent="0.35">
      <c r="A42" s="1" t="s">
        <v>34</v>
      </c>
      <c r="B42" t="s">
        <v>488</v>
      </c>
      <c r="C42" t="s">
        <v>451</v>
      </c>
      <c r="D42" t="s">
        <v>757</v>
      </c>
      <c r="E42" t="s">
        <v>324</v>
      </c>
      <c r="F42" t="s">
        <v>226</v>
      </c>
      <c r="G42" t="s">
        <v>2328</v>
      </c>
      <c r="H42">
        <v>0.6</v>
      </c>
      <c r="I42" t="s">
        <v>348</v>
      </c>
      <c r="J42" t="s">
        <v>775</v>
      </c>
      <c r="K42" t="s">
        <v>435</v>
      </c>
      <c r="L42" t="s">
        <v>2480</v>
      </c>
      <c r="M42" t="s">
        <v>2107</v>
      </c>
      <c r="N42" t="s">
        <v>3431</v>
      </c>
      <c r="O42" t="s">
        <v>207</v>
      </c>
      <c r="P42" t="s">
        <v>2289</v>
      </c>
      <c r="Q42" t="s">
        <v>979</v>
      </c>
    </row>
    <row r="43" spans="1:17" x14ac:dyDescent="0.35">
      <c r="A43" t="s">
        <v>35</v>
      </c>
      <c r="B43" t="s">
        <v>161</v>
      </c>
      <c r="C43" t="s">
        <v>458</v>
      </c>
      <c r="D43" t="s">
        <v>488</v>
      </c>
      <c r="E43" t="s">
        <v>373</v>
      </c>
      <c r="F43" t="s">
        <v>168</v>
      </c>
      <c r="G43" t="s">
        <v>214</v>
      </c>
      <c r="H43">
        <v>0.26</v>
      </c>
      <c r="I43" t="s">
        <v>499</v>
      </c>
      <c r="J43" t="s">
        <v>451</v>
      </c>
      <c r="K43" t="s">
        <v>653</v>
      </c>
      <c r="L43" t="s">
        <v>296</v>
      </c>
      <c r="M43" t="s">
        <v>900</v>
      </c>
      <c r="N43" t="s">
        <v>249</v>
      </c>
      <c r="O43" t="s">
        <v>325</v>
      </c>
      <c r="P43" t="s">
        <v>2209</v>
      </c>
      <c r="Q43" t="s">
        <v>249</v>
      </c>
    </row>
    <row r="44" spans="1:17" x14ac:dyDescent="0.35">
      <c r="A44" t="s">
        <v>36</v>
      </c>
      <c r="B44" t="s">
        <v>994</v>
      </c>
      <c r="C44" t="s">
        <v>1902</v>
      </c>
      <c r="D44" t="s">
        <v>345</v>
      </c>
      <c r="E44" t="s">
        <v>773</v>
      </c>
      <c r="F44" t="s">
        <v>814</v>
      </c>
      <c r="G44" t="s">
        <v>2412</v>
      </c>
      <c r="H44">
        <v>5.35</v>
      </c>
      <c r="I44" t="s">
        <v>814</v>
      </c>
      <c r="J44" t="s">
        <v>567</v>
      </c>
      <c r="K44" t="s">
        <v>2997</v>
      </c>
      <c r="L44" t="s">
        <v>908</v>
      </c>
      <c r="M44" t="s">
        <v>2108</v>
      </c>
      <c r="N44" t="s">
        <v>236</v>
      </c>
      <c r="O44" t="s">
        <v>1269</v>
      </c>
      <c r="P44" t="s">
        <v>914</v>
      </c>
      <c r="Q44" t="s">
        <v>449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/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794</v>
      </c>
      <c r="C46" t="s">
        <v>731</v>
      </c>
      <c r="D46" t="s">
        <v>758</v>
      </c>
      <c r="E46" t="s">
        <v>2049</v>
      </c>
      <c r="F46" t="s">
        <v>2236</v>
      </c>
      <c r="G46" t="s">
        <v>2413</v>
      </c>
      <c r="H46">
        <v>78.66</v>
      </c>
      <c r="I46" t="s">
        <v>2692</v>
      </c>
      <c r="J46" t="s">
        <v>2834</v>
      </c>
      <c r="K46" t="s">
        <v>2998</v>
      </c>
      <c r="L46" t="s">
        <v>3145</v>
      </c>
      <c r="M46" t="s">
        <v>3294</v>
      </c>
      <c r="N46" t="s">
        <v>3432</v>
      </c>
      <c r="O46" t="s">
        <v>3578</v>
      </c>
      <c r="P46" t="s">
        <v>3578</v>
      </c>
      <c r="Q46" t="s">
        <v>3864</v>
      </c>
    </row>
    <row r="47" spans="1:17" x14ac:dyDescent="0.35">
      <c r="A47" s="1" t="s">
        <v>39</v>
      </c>
      <c r="B47" t="s">
        <v>428</v>
      </c>
      <c r="C47" t="s">
        <v>697</v>
      </c>
      <c r="D47" t="s">
        <v>759</v>
      </c>
      <c r="E47" t="s">
        <v>354</v>
      </c>
      <c r="F47" t="s">
        <v>634</v>
      </c>
      <c r="G47" t="s">
        <v>666</v>
      </c>
      <c r="H47">
        <v>5.75</v>
      </c>
      <c r="I47" t="s">
        <v>460</v>
      </c>
      <c r="J47" t="s">
        <v>650</v>
      </c>
      <c r="K47" t="s">
        <v>2999</v>
      </c>
      <c r="L47" t="s">
        <v>777</v>
      </c>
      <c r="M47" t="s">
        <v>326</v>
      </c>
      <c r="N47" t="s">
        <v>644</v>
      </c>
      <c r="O47" t="s">
        <v>3579</v>
      </c>
      <c r="P47" t="s">
        <v>3448</v>
      </c>
      <c r="Q47" t="s">
        <v>2475</v>
      </c>
    </row>
    <row r="48" spans="1:17" x14ac:dyDescent="0.35">
      <c r="A48" t="s">
        <v>40</v>
      </c>
      <c r="B48" t="s">
        <v>260</v>
      </c>
      <c r="C48" t="s">
        <v>732</v>
      </c>
      <c r="D48" t="s">
        <v>760</v>
      </c>
      <c r="E48" t="s">
        <v>2050</v>
      </c>
      <c r="F48" t="s">
        <v>1972</v>
      </c>
      <c r="G48" t="s">
        <v>275</v>
      </c>
      <c r="H48">
        <v>1.2</v>
      </c>
      <c r="I48" t="s">
        <v>280</v>
      </c>
      <c r="J48" t="s">
        <v>2835</v>
      </c>
      <c r="K48" t="s">
        <v>489</v>
      </c>
      <c r="L48" t="s">
        <v>778</v>
      </c>
      <c r="M48" t="s">
        <v>811</v>
      </c>
      <c r="N48" t="s">
        <v>447</v>
      </c>
      <c r="O48" t="s">
        <v>578</v>
      </c>
      <c r="P48" t="s">
        <v>2050</v>
      </c>
      <c r="Q48" t="s">
        <v>447</v>
      </c>
    </row>
    <row r="49" spans="1:17" x14ac:dyDescent="0.35">
      <c r="A49" t="s">
        <v>41</v>
      </c>
      <c r="B49" t="s">
        <v>795</v>
      </c>
      <c r="C49" t="s">
        <v>733</v>
      </c>
      <c r="D49" t="s">
        <v>761</v>
      </c>
      <c r="E49" t="s">
        <v>2051</v>
      </c>
      <c r="F49" t="s">
        <v>2237</v>
      </c>
      <c r="G49" t="s">
        <v>2414</v>
      </c>
      <c r="H49">
        <v>155.80000000000001</v>
      </c>
      <c r="I49" t="s">
        <v>2693</v>
      </c>
      <c r="J49" t="s">
        <v>2836</v>
      </c>
      <c r="K49" t="s">
        <v>3000</v>
      </c>
      <c r="L49" t="s">
        <v>3146</v>
      </c>
      <c r="M49" t="s">
        <v>3295</v>
      </c>
      <c r="N49" t="s">
        <v>3433</v>
      </c>
      <c r="O49" t="s">
        <v>3580</v>
      </c>
      <c r="P49" t="s">
        <v>3739</v>
      </c>
      <c r="Q49" t="s">
        <v>3865</v>
      </c>
    </row>
    <row r="50" spans="1:17" x14ac:dyDescent="0.35">
      <c r="A50" t="s">
        <v>42</v>
      </c>
      <c r="B50" t="s">
        <v>796</v>
      </c>
      <c r="C50" t="s">
        <v>252</v>
      </c>
      <c r="D50" t="s">
        <v>108</v>
      </c>
      <c r="E50" t="s">
        <v>108</v>
      </c>
      <c r="F50" t="s">
        <v>108</v>
      </c>
      <c r="G50" t="s">
        <v>108</v>
      </c>
      <c r="H50">
        <v>0</v>
      </c>
      <c r="I50" t="s">
        <v>108</v>
      </c>
      <c r="J50" t="s">
        <v>108</v>
      </c>
      <c r="K50" t="s">
        <v>108</v>
      </c>
      <c r="L50" t="s">
        <v>108</v>
      </c>
      <c r="M50" t="s">
        <v>108</v>
      </c>
      <c r="N50" t="s">
        <v>108</v>
      </c>
      <c r="O50" t="s">
        <v>108</v>
      </c>
      <c r="P50" t="s">
        <v>108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/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1800</v>
      </c>
      <c r="C52" t="s">
        <v>734</v>
      </c>
      <c r="D52" t="s">
        <v>762</v>
      </c>
      <c r="E52" t="s">
        <v>2052</v>
      </c>
      <c r="F52" t="s">
        <v>2238</v>
      </c>
      <c r="G52" t="s">
        <v>2415</v>
      </c>
      <c r="H52">
        <v>0.78469999999999995</v>
      </c>
      <c r="I52" t="s">
        <v>2694</v>
      </c>
      <c r="J52" t="s">
        <v>2756</v>
      </c>
      <c r="K52" t="s">
        <v>3001</v>
      </c>
      <c r="L52" t="s">
        <v>3147</v>
      </c>
      <c r="M52" t="s">
        <v>3296</v>
      </c>
      <c r="N52" t="s">
        <v>3434</v>
      </c>
      <c r="O52" t="s">
        <v>3581</v>
      </c>
      <c r="P52" t="s">
        <v>3740</v>
      </c>
      <c r="Q52" t="s">
        <v>3866</v>
      </c>
    </row>
    <row r="53" spans="1:17" x14ac:dyDescent="0.35">
      <c r="A53" t="s">
        <v>45</v>
      </c>
      <c r="B53" t="s">
        <v>1801</v>
      </c>
      <c r="C53" t="s">
        <v>735</v>
      </c>
      <c r="D53" t="s">
        <v>763</v>
      </c>
      <c r="E53" t="s">
        <v>2053</v>
      </c>
      <c r="F53" t="s">
        <v>2239</v>
      </c>
      <c r="G53" t="s">
        <v>2416</v>
      </c>
      <c r="H53">
        <v>0.62729999999999997</v>
      </c>
      <c r="I53" t="s">
        <v>2695</v>
      </c>
      <c r="J53" t="s">
        <v>2837</v>
      </c>
      <c r="K53" t="s">
        <v>3002</v>
      </c>
      <c r="L53" t="s">
        <v>3148</v>
      </c>
      <c r="M53" t="s">
        <v>3297</v>
      </c>
      <c r="N53" t="s">
        <v>1580</v>
      </c>
      <c r="O53" t="s">
        <v>3582</v>
      </c>
      <c r="P53" t="s">
        <v>3680</v>
      </c>
      <c r="Q53" t="s">
        <v>3867</v>
      </c>
    </row>
    <row r="54" spans="1:17" x14ac:dyDescent="0.35">
      <c r="A54" t="s">
        <v>46</v>
      </c>
      <c r="B54" t="s">
        <v>1802</v>
      </c>
      <c r="C54" t="s">
        <v>1903</v>
      </c>
      <c r="D54" t="s">
        <v>764</v>
      </c>
      <c r="E54" t="s">
        <v>2054</v>
      </c>
      <c r="F54" t="s">
        <v>2240</v>
      </c>
      <c r="G54" t="s">
        <v>2417</v>
      </c>
      <c r="H54">
        <v>0.66600000000000004</v>
      </c>
      <c r="I54" t="s">
        <v>2696</v>
      </c>
      <c r="J54" t="s">
        <v>2838</v>
      </c>
      <c r="K54" t="s">
        <v>3003</v>
      </c>
      <c r="L54" t="s">
        <v>3149</v>
      </c>
      <c r="M54" t="s">
        <v>3298</v>
      </c>
      <c r="N54" t="s">
        <v>3435</v>
      </c>
      <c r="O54" t="s">
        <v>3583</v>
      </c>
      <c r="P54" t="s">
        <v>3741</v>
      </c>
      <c r="Q54" t="s">
        <v>501</v>
      </c>
    </row>
    <row r="55" spans="1:17" x14ac:dyDescent="0.35">
      <c r="A55" t="s">
        <v>47</v>
      </c>
      <c r="B55" t="s">
        <v>1803</v>
      </c>
      <c r="C55" t="s">
        <v>736</v>
      </c>
      <c r="D55" t="s">
        <v>765</v>
      </c>
      <c r="E55" t="s">
        <v>2055</v>
      </c>
      <c r="F55" t="s">
        <v>2241</v>
      </c>
      <c r="G55" t="s">
        <v>211</v>
      </c>
      <c r="H55">
        <v>0.62719999999999998</v>
      </c>
      <c r="I55" t="s">
        <v>2697</v>
      </c>
      <c r="J55" t="s">
        <v>211</v>
      </c>
      <c r="K55" t="s">
        <v>3004</v>
      </c>
      <c r="L55" t="s">
        <v>3150</v>
      </c>
      <c r="M55" t="s">
        <v>3299</v>
      </c>
      <c r="N55" t="s">
        <v>3436</v>
      </c>
      <c r="O55" t="s">
        <v>3584</v>
      </c>
      <c r="P55" t="s">
        <v>3742</v>
      </c>
      <c r="Q55" t="s">
        <v>3868</v>
      </c>
    </row>
    <row r="56" spans="1:17" x14ac:dyDescent="0.35">
      <c r="A56" s="2" t="s">
        <v>48</v>
      </c>
      <c r="B56" t="s">
        <v>1797</v>
      </c>
      <c r="C56" t="s">
        <v>1898</v>
      </c>
      <c r="D56" t="s">
        <v>752</v>
      </c>
      <c r="E56" t="s">
        <v>2046</v>
      </c>
      <c r="F56" t="s">
        <v>2231</v>
      </c>
      <c r="G56" t="s">
        <v>1543</v>
      </c>
      <c r="H56">
        <v>0.66249999999999998</v>
      </c>
      <c r="I56" t="s">
        <v>2689</v>
      </c>
      <c r="J56" t="s">
        <v>2830</v>
      </c>
      <c r="K56" t="s">
        <v>2993</v>
      </c>
      <c r="L56" t="s">
        <v>2613</v>
      </c>
      <c r="M56" t="s">
        <v>2485</v>
      </c>
      <c r="N56" t="s">
        <v>3428</v>
      </c>
      <c r="O56" t="s">
        <v>3575</v>
      </c>
      <c r="P56" t="s">
        <v>3736</v>
      </c>
      <c r="Q56" t="s">
        <v>3076</v>
      </c>
    </row>
    <row r="57" spans="1:17" x14ac:dyDescent="0.35">
      <c r="A57" t="s">
        <v>49</v>
      </c>
      <c r="B57" t="s">
        <v>797</v>
      </c>
      <c r="C57" t="s">
        <v>737</v>
      </c>
      <c r="D57" t="s">
        <v>431</v>
      </c>
      <c r="E57" t="s">
        <v>2056</v>
      </c>
      <c r="F57" t="s">
        <v>565</v>
      </c>
      <c r="G57" t="s">
        <v>2418</v>
      </c>
      <c r="H57">
        <v>7.58</v>
      </c>
      <c r="I57" t="s">
        <v>633</v>
      </c>
      <c r="J57" t="s">
        <v>570</v>
      </c>
      <c r="K57" t="s">
        <v>2999</v>
      </c>
      <c r="L57" t="s">
        <v>3151</v>
      </c>
      <c r="M57" t="s">
        <v>2934</v>
      </c>
      <c r="N57" t="s">
        <v>914</v>
      </c>
      <c r="O57" t="s">
        <v>566</v>
      </c>
      <c r="P57" t="s">
        <v>633</v>
      </c>
      <c r="Q57" t="s">
        <v>360</v>
      </c>
    </row>
    <row r="58" spans="1:17" x14ac:dyDescent="0.35">
      <c r="A58" t="s">
        <v>50</v>
      </c>
      <c r="B58" t="s">
        <v>626</v>
      </c>
      <c r="C58" t="s">
        <v>567</v>
      </c>
      <c r="D58" t="s">
        <v>340</v>
      </c>
      <c r="E58" t="s">
        <v>234</v>
      </c>
      <c r="F58" t="s">
        <v>1121</v>
      </c>
      <c r="G58" t="s">
        <v>1045</v>
      </c>
      <c r="H58">
        <v>3.85</v>
      </c>
      <c r="I58" t="s">
        <v>2698</v>
      </c>
      <c r="J58" t="s">
        <v>581</v>
      </c>
      <c r="K58" t="s">
        <v>648</v>
      </c>
      <c r="L58" t="s">
        <v>228</v>
      </c>
      <c r="M58" t="s">
        <v>619</v>
      </c>
      <c r="N58" t="s">
        <v>249</v>
      </c>
      <c r="O58" t="s">
        <v>264</v>
      </c>
      <c r="P58" t="s">
        <v>282</v>
      </c>
      <c r="Q58" t="s">
        <v>2418</v>
      </c>
    </row>
    <row r="59" spans="1:17" x14ac:dyDescent="0.35">
      <c r="A59" t="s">
        <v>51</v>
      </c>
      <c r="B59" t="s">
        <v>798</v>
      </c>
      <c r="C59" t="s">
        <v>738</v>
      </c>
      <c r="D59" t="s">
        <v>415</v>
      </c>
      <c r="E59" t="s">
        <v>2057</v>
      </c>
      <c r="F59" t="s">
        <v>2242</v>
      </c>
      <c r="G59" t="s">
        <v>2401</v>
      </c>
      <c r="H59">
        <v>3.81</v>
      </c>
      <c r="I59" t="s">
        <v>2699</v>
      </c>
      <c r="J59" t="s">
        <v>645</v>
      </c>
      <c r="K59" t="s">
        <v>426</v>
      </c>
      <c r="L59" t="s">
        <v>666</v>
      </c>
      <c r="M59" t="s">
        <v>567</v>
      </c>
      <c r="N59" t="s">
        <v>603</v>
      </c>
      <c r="O59" t="s">
        <v>308</v>
      </c>
      <c r="P59" t="s">
        <v>2076</v>
      </c>
      <c r="Q59" t="s">
        <v>360</v>
      </c>
    </row>
    <row r="60" spans="1:17" x14ac:dyDescent="0.35">
      <c r="A60" t="s">
        <v>52</v>
      </c>
      <c r="B60" t="s">
        <v>203</v>
      </c>
      <c r="C60" t="s">
        <v>452</v>
      </c>
      <c r="D60" t="s">
        <v>496</v>
      </c>
      <c r="E60" t="s">
        <v>542</v>
      </c>
      <c r="F60" t="s">
        <v>216</v>
      </c>
      <c r="G60" t="s">
        <v>108</v>
      </c>
      <c r="H60">
        <v>3.12</v>
      </c>
      <c r="I60" t="s">
        <v>228</v>
      </c>
      <c r="J60" t="s">
        <v>108</v>
      </c>
      <c r="K60" t="s">
        <v>2438</v>
      </c>
      <c r="L60" t="s">
        <v>779</v>
      </c>
      <c r="M60" t="s">
        <v>2506</v>
      </c>
      <c r="N60" t="s">
        <v>249</v>
      </c>
      <c r="O60" t="s">
        <v>2267</v>
      </c>
      <c r="P60" t="s">
        <v>2957</v>
      </c>
      <c r="Q60" t="s">
        <v>249</v>
      </c>
    </row>
    <row r="61" spans="1:17" x14ac:dyDescent="0.35">
      <c r="A61" s="1" t="s">
        <v>53</v>
      </c>
      <c r="B61" t="s">
        <v>799</v>
      </c>
      <c r="C61" t="s">
        <v>739</v>
      </c>
      <c r="D61" t="s">
        <v>230</v>
      </c>
      <c r="E61" t="s">
        <v>605</v>
      </c>
      <c r="F61" t="s">
        <v>338</v>
      </c>
      <c r="G61" t="s">
        <v>666</v>
      </c>
      <c r="H61">
        <v>3.86</v>
      </c>
      <c r="I61" t="s">
        <v>812</v>
      </c>
      <c r="J61" t="s">
        <v>776</v>
      </c>
      <c r="K61" t="s">
        <v>809</v>
      </c>
      <c r="L61" t="s">
        <v>463</v>
      </c>
      <c r="M61" t="s">
        <v>2942</v>
      </c>
      <c r="N61" t="s">
        <v>443</v>
      </c>
      <c r="O61" t="s">
        <v>193</v>
      </c>
      <c r="P61" t="s">
        <v>568</v>
      </c>
      <c r="Q61" t="s">
        <v>2361</v>
      </c>
    </row>
    <row r="62" spans="1:17" x14ac:dyDescent="0.35">
      <c r="A62" t="s">
        <v>54</v>
      </c>
      <c r="B62" t="s">
        <v>1804</v>
      </c>
      <c r="C62" t="s">
        <v>740</v>
      </c>
      <c r="D62" t="s">
        <v>766</v>
      </c>
      <c r="E62" t="s">
        <v>2058</v>
      </c>
      <c r="F62" t="s">
        <v>2243</v>
      </c>
      <c r="G62" t="s">
        <v>2419</v>
      </c>
      <c r="H62">
        <v>19154.29</v>
      </c>
      <c r="I62" t="s">
        <v>2700</v>
      </c>
      <c r="J62" t="s">
        <v>2839</v>
      </c>
      <c r="K62" t="s">
        <v>3005</v>
      </c>
      <c r="L62" t="s">
        <v>3152</v>
      </c>
      <c r="M62" t="s">
        <v>3300</v>
      </c>
      <c r="N62" t="s">
        <v>3437</v>
      </c>
      <c r="O62" t="s">
        <v>3585</v>
      </c>
      <c r="P62" t="s">
        <v>3743</v>
      </c>
      <c r="Q62" t="s">
        <v>3869</v>
      </c>
    </row>
    <row r="63" spans="1:17" x14ac:dyDescent="0.35">
      <c r="A63" t="s">
        <v>55</v>
      </c>
      <c r="B63" t="s">
        <v>1805</v>
      </c>
      <c r="C63" t="s">
        <v>741</v>
      </c>
      <c r="D63" t="s">
        <v>767</v>
      </c>
      <c r="E63" t="s">
        <v>2059</v>
      </c>
      <c r="F63" t="s">
        <v>2244</v>
      </c>
      <c r="G63" t="s">
        <v>2420</v>
      </c>
      <c r="H63">
        <v>9523.9699999999993</v>
      </c>
      <c r="I63" t="s">
        <v>2701</v>
      </c>
      <c r="J63" t="s">
        <v>2840</v>
      </c>
      <c r="K63" t="s">
        <v>3006</v>
      </c>
      <c r="L63" t="s">
        <v>3153</v>
      </c>
      <c r="M63" t="s">
        <v>3301</v>
      </c>
      <c r="N63" t="s">
        <v>3438</v>
      </c>
      <c r="O63" t="s">
        <v>3586</v>
      </c>
      <c r="P63" t="s">
        <v>3744</v>
      </c>
      <c r="Q63" t="s">
        <v>3870</v>
      </c>
    </row>
    <row r="64" spans="1:17" x14ac:dyDescent="0.35">
      <c r="A64" t="s">
        <v>56</v>
      </c>
      <c r="B64" t="s">
        <v>1806</v>
      </c>
      <c r="C64" t="s">
        <v>1904</v>
      </c>
      <c r="D64" t="s">
        <v>768</v>
      </c>
      <c r="E64" t="s">
        <v>2060</v>
      </c>
      <c r="F64" t="s">
        <v>2245</v>
      </c>
      <c r="G64" t="s">
        <v>2421</v>
      </c>
      <c r="H64">
        <v>9201.4</v>
      </c>
      <c r="I64" t="s">
        <v>2702</v>
      </c>
      <c r="J64" t="s">
        <v>2841</v>
      </c>
      <c r="K64" t="s">
        <v>3007</v>
      </c>
      <c r="L64" t="s">
        <v>3154</v>
      </c>
      <c r="M64" t="s">
        <v>3302</v>
      </c>
      <c r="N64" t="s">
        <v>3439</v>
      </c>
      <c r="O64" t="s">
        <v>3587</v>
      </c>
      <c r="P64" t="s">
        <v>3745</v>
      </c>
      <c r="Q64" t="s">
        <v>3871</v>
      </c>
    </row>
    <row r="65" spans="1:17" x14ac:dyDescent="0.35">
      <c r="A65" t="s">
        <v>57</v>
      </c>
      <c r="B65" t="s">
        <v>1807</v>
      </c>
      <c r="C65" t="s">
        <v>742</v>
      </c>
      <c r="D65" t="s">
        <v>769</v>
      </c>
      <c r="E65" t="s">
        <v>2061</v>
      </c>
      <c r="F65" t="s">
        <v>2246</v>
      </c>
      <c r="G65" t="s">
        <v>108</v>
      </c>
      <c r="H65">
        <v>8243.57</v>
      </c>
      <c r="I65" t="s">
        <v>2703</v>
      </c>
      <c r="J65" t="s">
        <v>108</v>
      </c>
      <c r="K65" t="s">
        <v>3008</v>
      </c>
      <c r="L65" t="s">
        <v>3155</v>
      </c>
      <c r="M65" t="s">
        <v>3303</v>
      </c>
      <c r="N65" t="s">
        <v>3440</v>
      </c>
      <c r="O65" t="s">
        <v>3588</v>
      </c>
      <c r="P65" t="s">
        <v>3746</v>
      </c>
      <c r="Q65" t="s">
        <v>3872</v>
      </c>
    </row>
    <row r="66" spans="1:17" x14ac:dyDescent="0.35">
      <c r="A66" t="s">
        <v>58</v>
      </c>
      <c r="B66" t="s">
        <v>1799</v>
      </c>
      <c r="C66" t="s">
        <v>1901</v>
      </c>
      <c r="D66" t="s">
        <v>756</v>
      </c>
      <c r="E66" t="s">
        <v>2048</v>
      </c>
      <c r="F66" t="s">
        <v>2235</v>
      </c>
      <c r="G66" t="s">
        <v>2411</v>
      </c>
      <c r="H66">
        <v>9575.6299999999992</v>
      </c>
      <c r="I66" t="s">
        <v>2691</v>
      </c>
      <c r="J66" t="s">
        <v>2833</v>
      </c>
      <c r="K66" t="s">
        <v>2996</v>
      </c>
      <c r="L66" t="s">
        <v>3144</v>
      </c>
      <c r="M66" t="s">
        <v>3293</v>
      </c>
      <c r="N66" t="s">
        <v>3430</v>
      </c>
      <c r="O66" t="s">
        <v>3577</v>
      </c>
      <c r="P66" t="s">
        <v>3738</v>
      </c>
      <c r="Q66" t="s">
        <v>3863</v>
      </c>
    </row>
    <row r="67" spans="1:17" x14ac:dyDescent="0.35">
      <c r="A67" t="s">
        <v>59</v>
      </c>
      <c r="B67" t="s">
        <v>195</v>
      </c>
      <c r="C67" t="s">
        <v>337</v>
      </c>
      <c r="D67" t="s">
        <v>108</v>
      </c>
      <c r="E67" t="s">
        <v>108</v>
      </c>
      <c r="F67" t="s">
        <v>108</v>
      </c>
      <c r="G67" t="s">
        <v>108</v>
      </c>
      <c r="H67">
        <v>0</v>
      </c>
      <c r="I67" t="s">
        <v>108</v>
      </c>
      <c r="J67" t="s">
        <v>108</v>
      </c>
      <c r="K67" t="s">
        <v>108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800</v>
      </c>
      <c r="C68" t="s">
        <v>743</v>
      </c>
      <c r="D68" t="s">
        <v>108</v>
      </c>
      <c r="E68" t="s">
        <v>108</v>
      </c>
      <c r="F68" t="s">
        <v>108</v>
      </c>
      <c r="G68" t="s">
        <v>108</v>
      </c>
      <c r="H68">
        <v>0</v>
      </c>
      <c r="I68" t="s">
        <v>108</v>
      </c>
      <c r="J68" t="s">
        <v>108</v>
      </c>
      <c r="K68" t="s">
        <v>108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801</v>
      </c>
      <c r="C69" t="s">
        <v>744</v>
      </c>
      <c r="D69" t="s">
        <v>108</v>
      </c>
      <c r="E69" t="s">
        <v>108</v>
      </c>
      <c r="F69" t="s">
        <v>108</v>
      </c>
      <c r="G69" t="s">
        <v>108</v>
      </c>
      <c r="H69">
        <v>0</v>
      </c>
      <c r="I69" t="s">
        <v>108</v>
      </c>
      <c r="J69" t="s">
        <v>108</v>
      </c>
      <c r="K69" t="s">
        <v>108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802</v>
      </c>
      <c r="C70" t="s">
        <v>745</v>
      </c>
      <c r="D70" t="s">
        <v>108</v>
      </c>
      <c r="E70" t="s">
        <v>108</v>
      </c>
      <c r="F70" t="s">
        <v>108</v>
      </c>
      <c r="G70" t="s">
        <v>108</v>
      </c>
      <c r="H70">
        <v>0</v>
      </c>
      <c r="I70" t="s">
        <v>108</v>
      </c>
      <c r="J70" t="s">
        <v>108</v>
      </c>
      <c r="K70" t="s">
        <v>108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803</v>
      </c>
      <c r="C71" t="s">
        <v>746</v>
      </c>
      <c r="D71" t="s">
        <v>108</v>
      </c>
      <c r="E71" t="s">
        <v>108</v>
      </c>
      <c r="F71" t="s">
        <v>108</v>
      </c>
      <c r="G71" t="s">
        <v>108</v>
      </c>
      <c r="H71">
        <v>0</v>
      </c>
      <c r="I71" t="s">
        <v>108</v>
      </c>
      <c r="J71" t="s">
        <v>108</v>
      </c>
      <c r="K71" t="s">
        <v>108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279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>
        <v>0</v>
      </c>
      <c r="I72" t="s">
        <v>108</v>
      </c>
      <c r="J72" t="s">
        <v>108</v>
      </c>
      <c r="K72" t="s">
        <v>108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804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>
        <v>0</v>
      </c>
      <c r="I73" t="s">
        <v>108</v>
      </c>
      <c r="J73" t="s">
        <v>108</v>
      </c>
      <c r="K73" t="s">
        <v>108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805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>
        <v>0</v>
      </c>
      <c r="I74" t="s">
        <v>108</v>
      </c>
      <c r="J74" t="s">
        <v>108</v>
      </c>
      <c r="K74" t="s">
        <v>108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108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>
        <v>0</v>
      </c>
      <c r="I75" t="s">
        <v>108</v>
      </c>
      <c r="J75" t="s">
        <v>108</v>
      </c>
      <c r="K75" t="s">
        <v>108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>
        <v>0</v>
      </c>
      <c r="I76" t="s">
        <v>108</v>
      </c>
      <c r="J76" t="s">
        <v>108</v>
      </c>
      <c r="K76" t="s">
        <v>108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/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472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>
        <v>0</v>
      </c>
      <c r="I78" t="s">
        <v>108</v>
      </c>
      <c r="J78" t="s">
        <v>108</v>
      </c>
      <c r="K78" t="s">
        <v>108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1808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>
        <v>0</v>
      </c>
      <c r="I79" t="s">
        <v>211</v>
      </c>
      <c r="J79" t="s">
        <v>211</v>
      </c>
      <c r="K79" t="s">
        <v>211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>
        <v>0</v>
      </c>
      <c r="I80" t="s">
        <v>108</v>
      </c>
      <c r="J80" t="s">
        <v>108</v>
      </c>
      <c r="K80" t="s">
        <v>108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806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>
        <v>0</v>
      </c>
      <c r="I81" t="s">
        <v>211</v>
      </c>
      <c r="J81" t="s">
        <v>211</v>
      </c>
      <c r="K81" t="s">
        <v>211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235</v>
      </c>
      <c r="C82" t="s">
        <v>224</v>
      </c>
      <c r="D82" t="s">
        <v>372</v>
      </c>
      <c r="E82" t="s">
        <v>199</v>
      </c>
      <c r="F82" t="s">
        <v>235</v>
      </c>
      <c r="G82" t="s">
        <v>206</v>
      </c>
      <c r="H82">
        <v>7.0000000000000007E-2</v>
      </c>
      <c r="I82" t="s">
        <v>206</v>
      </c>
      <c r="J82" t="s">
        <v>695</v>
      </c>
      <c r="K82" t="s">
        <v>219</v>
      </c>
      <c r="L82" t="s">
        <v>212</v>
      </c>
      <c r="M82" t="s">
        <v>206</v>
      </c>
      <c r="N82" t="s">
        <v>652</v>
      </c>
      <c r="O82" t="s">
        <v>474</v>
      </c>
      <c r="P82" t="s">
        <v>372</v>
      </c>
      <c r="Q82" t="s">
        <v>199</v>
      </c>
    </row>
    <row r="83" spans="1:17" x14ac:dyDescent="0.35">
      <c r="A83" s="1" t="s">
        <v>75</v>
      </c>
      <c r="B83" t="s">
        <v>1809</v>
      </c>
      <c r="C83" t="s">
        <v>747</v>
      </c>
      <c r="D83" t="s">
        <v>770</v>
      </c>
      <c r="E83" t="s">
        <v>2062</v>
      </c>
      <c r="F83" t="s">
        <v>2247</v>
      </c>
      <c r="G83" t="s">
        <v>2422</v>
      </c>
      <c r="H83">
        <v>1.2556</v>
      </c>
      <c r="I83" t="s">
        <v>2704</v>
      </c>
      <c r="J83" t="s">
        <v>2842</v>
      </c>
      <c r="K83" t="s">
        <v>3009</v>
      </c>
      <c r="L83" t="s">
        <v>3156</v>
      </c>
      <c r="M83" t="s">
        <v>3304</v>
      </c>
      <c r="N83" t="s">
        <v>3441</v>
      </c>
      <c r="O83" t="s">
        <v>3589</v>
      </c>
      <c r="P83" t="s">
        <v>3505</v>
      </c>
      <c r="Q83" t="s">
        <v>3873</v>
      </c>
    </row>
    <row r="84" spans="1:17" x14ac:dyDescent="0.35">
      <c r="A84" t="s">
        <v>76</v>
      </c>
      <c r="B84" t="s">
        <v>1810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>
        <v>0</v>
      </c>
      <c r="I84" t="s">
        <v>108</v>
      </c>
      <c r="J84" t="s">
        <v>108</v>
      </c>
      <c r="K84" t="s">
        <v>108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1811</v>
      </c>
      <c r="C85" t="s">
        <v>748</v>
      </c>
      <c r="D85" t="s">
        <v>771</v>
      </c>
      <c r="E85" t="s">
        <v>2063</v>
      </c>
      <c r="F85" t="s">
        <v>2248</v>
      </c>
      <c r="G85" t="s">
        <v>2423</v>
      </c>
      <c r="H85">
        <v>7628.77</v>
      </c>
      <c r="I85" t="s">
        <v>2705</v>
      </c>
      <c r="J85" t="s">
        <v>2843</v>
      </c>
      <c r="K85" t="s">
        <v>3010</v>
      </c>
      <c r="L85" t="s">
        <v>3157</v>
      </c>
      <c r="M85" t="s">
        <v>3305</v>
      </c>
      <c r="N85" t="s">
        <v>3442</v>
      </c>
      <c r="O85" t="s">
        <v>3590</v>
      </c>
      <c r="P85" t="s">
        <v>3747</v>
      </c>
      <c r="Q85" t="s">
        <v>3874</v>
      </c>
    </row>
    <row r="86" spans="1:17" x14ac:dyDescent="0.35">
      <c r="A86" t="s">
        <v>78</v>
      </c>
      <c r="B86" t="s">
        <v>807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>
        <v>0</v>
      </c>
      <c r="I86" t="s">
        <v>108</v>
      </c>
      <c r="J86" t="s">
        <v>108</v>
      </c>
      <c r="K86" t="s">
        <v>108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136</v>
      </c>
    </row>
    <row r="2" spans="1:17" s="2" customFormat="1" x14ac:dyDescent="0.35">
      <c r="A2" t="s">
        <v>1587</v>
      </c>
      <c r="B2" s="2" t="s">
        <v>80</v>
      </c>
      <c r="C2" s="2" t="s">
        <v>81</v>
      </c>
      <c r="D2" s="2" t="s">
        <v>82</v>
      </c>
      <c r="E2" s="2" t="s">
        <v>83</v>
      </c>
      <c r="F2" s="2" t="s">
        <v>84</v>
      </c>
      <c r="G2" s="2" t="s">
        <v>85</v>
      </c>
      <c r="H2" s="2" t="s">
        <v>86</v>
      </c>
      <c r="I2" s="2" t="s">
        <v>87</v>
      </c>
      <c r="J2" s="2" t="s">
        <v>88</v>
      </c>
      <c r="K2" s="2" t="s">
        <v>89</v>
      </c>
      <c r="L2" s="2" t="s">
        <v>90</v>
      </c>
      <c r="M2" s="2" t="s">
        <v>91</v>
      </c>
      <c r="N2" s="2" t="s">
        <v>92</v>
      </c>
      <c r="O2" s="2" t="s">
        <v>93</v>
      </c>
      <c r="P2" s="2" t="s">
        <v>94</v>
      </c>
      <c r="Q2" s="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3127</v>
      </c>
      <c r="C4" s="19">
        <v>896</v>
      </c>
      <c r="D4" s="19">
        <v>212</v>
      </c>
      <c r="E4" s="20">
        <v>253</v>
      </c>
      <c r="F4" s="20">
        <v>177</v>
      </c>
      <c r="G4" s="20">
        <v>96</v>
      </c>
      <c r="H4" s="20">
        <v>316</v>
      </c>
      <c r="I4" s="20">
        <v>158</v>
      </c>
      <c r="J4" s="20">
        <v>197</v>
      </c>
      <c r="K4" s="20">
        <v>236</v>
      </c>
      <c r="L4" s="20">
        <v>154</v>
      </c>
      <c r="M4" s="20">
        <v>227</v>
      </c>
      <c r="N4" s="20">
        <v>74</v>
      </c>
      <c r="O4" s="20">
        <v>182</v>
      </c>
      <c r="P4" s="20">
        <v>80</v>
      </c>
      <c r="Q4" s="20">
        <v>68</v>
      </c>
    </row>
    <row r="5" spans="1:17" x14ac:dyDescent="0.35">
      <c r="A5" s="16" t="s">
        <v>110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111</v>
      </c>
      <c r="B6" s="19">
        <v>1</v>
      </c>
      <c r="C6" s="19"/>
      <c r="D6" s="19"/>
      <c r="E6" s="19"/>
      <c r="F6" s="19"/>
      <c r="G6" s="20"/>
      <c r="H6" s="20">
        <v>1</v>
      </c>
      <c r="I6" s="20">
        <v>1</v>
      </c>
      <c r="J6" s="19"/>
      <c r="K6" s="19"/>
      <c r="L6" s="20"/>
      <c r="M6" s="20">
        <v>2</v>
      </c>
      <c r="N6" s="19"/>
      <c r="O6" s="19">
        <v>1</v>
      </c>
      <c r="P6" s="19"/>
      <c r="Q6" s="20"/>
    </row>
    <row r="7" spans="1:17" x14ac:dyDescent="0.35">
      <c r="A7" s="16" t="s">
        <v>112</v>
      </c>
      <c r="B7" s="19"/>
      <c r="C7" s="20">
        <v>141</v>
      </c>
      <c r="D7" s="19">
        <v>1</v>
      </c>
      <c r="E7" s="19"/>
      <c r="F7" s="19"/>
      <c r="G7" s="19"/>
      <c r="H7" s="20"/>
      <c r="I7" s="20"/>
      <c r="J7" s="19"/>
      <c r="K7" s="20"/>
      <c r="L7" s="20">
        <v>1</v>
      </c>
      <c r="M7" s="20">
        <v>2</v>
      </c>
      <c r="N7" s="20">
        <v>8</v>
      </c>
      <c r="O7" s="20">
        <v>3</v>
      </c>
      <c r="P7" s="20">
        <v>4</v>
      </c>
      <c r="Q7" s="20">
        <v>1</v>
      </c>
    </row>
    <row r="8" spans="1:17" x14ac:dyDescent="0.35">
      <c r="A8" s="33" t="s">
        <v>114</v>
      </c>
      <c r="B8" s="20">
        <v>16890</v>
      </c>
      <c r="C8" s="20">
        <v>4781</v>
      </c>
      <c r="D8" s="20">
        <v>612</v>
      </c>
      <c r="E8" s="20">
        <v>882</v>
      </c>
      <c r="F8" s="20">
        <v>588</v>
      </c>
      <c r="G8" s="20">
        <v>332</v>
      </c>
      <c r="H8" s="20">
        <v>1050</v>
      </c>
      <c r="I8" s="20">
        <v>516</v>
      </c>
      <c r="J8" s="20">
        <v>630</v>
      </c>
      <c r="K8" s="20">
        <v>893</v>
      </c>
      <c r="L8" s="20">
        <v>529</v>
      </c>
      <c r="M8" s="20">
        <v>864</v>
      </c>
      <c r="N8" s="20">
        <v>200</v>
      </c>
      <c r="O8" s="20">
        <v>712</v>
      </c>
      <c r="P8" s="20">
        <v>302</v>
      </c>
      <c r="Q8" s="20">
        <v>192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821</v>
      </c>
      <c r="C10" t="s">
        <v>624</v>
      </c>
      <c r="D10" t="s">
        <v>760</v>
      </c>
      <c r="E10" t="s">
        <v>409</v>
      </c>
      <c r="F10" t="s">
        <v>260</v>
      </c>
      <c r="G10" t="s">
        <v>108</v>
      </c>
      <c r="H10" t="s">
        <v>2215</v>
      </c>
      <c r="I10" t="s">
        <v>2706</v>
      </c>
      <c r="J10" t="s">
        <v>108</v>
      </c>
      <c r="K10" t="s">
        <v>108</v>
      </c>
      <c r="L10" t="s">
        <v>108</v>
      </c>
      <c r="M10" t="s">
        <v>300</v>
      </c>
      <c r="N10" t="s">
        <v>108</v>
      </c>
      <c r="O10" t="s">
        <v>328</v>
      </c>
      <c r="P10" t="s">
        <v>377</v>
      </c>
      <c r="Q10" t="s">
        <v>473</v>
      </c>
    </row>
    <row r="11" spans="1:17" x14ac:dyDescent="0.35">
      <c r="A11" t="s">
        <v>3</v>
      </c>
      <c r="B11" t="s">
        <v>822</v>
      </c>
      <c r="C11" t="s">
        <v>738</v>
      </c>
      <c r="D11" t="s">
        <v>108</v>
      </c>
      <c r="E11" t="s">
        <v>108</v>
      </c>
      <c r="F11" t="s">
        <v>108</v>
      </c>
      <c r="G11" t="s">
        <v>108</v>
      </c>
      <c r="H11" t="s">
        <v>108</v>
      </c>
      <c r="I11" t="s">
        <v>108</v>
      </c>
      <c r="J11" t="s">
        <v>108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808</v>
      </c>
      <c r="C12" t="s">
        <v>272</v>
      </c>
      <c r="D12" t="s">
        <v>108</v>
      </c>
      <c r="E12" t="s">
        <v>108</v>
      </c>
      <c r="F12" t="s">
        <v>204</v>
      </c>
      <c r="G12" t="s">
        <v>108</v>
      </c>
      <c r="H12" t="s">
        <v>108</v>
      </c>
      <c r="I12" t="s">
        <v>279</v>
      </c>
      <c r="J12" t="s">
        <v>108</v>
      </c>
      <c r="K12" t="s">
        <v>108</v>
      </c>
      <c r="L12" t="s">
        <v>108</v>
      </c>
      <c r="M12" t="s">
        <v>108</v>
      </c>
      <c r="N12" t="s">
        <v>108</v>
      </c>
      <c r="O12" t="s">
        <v>108</v>
      </c>
      <c r="P12" t="s">
        <v>108</v>
      </c>
      <c r="Q12" t="s">
        <v>337</v>
      </c>
    </row>
    <row r="13" spans="1:17" x14ac:dyDescent="0.35">
      <c r="A13" t="s">
        <v>5</v>
      </c>
      <c r="B13" t="s">
        <v>781</v>
      </c>
      <c r="C13" t="s">
        <v>853</v>
      </c>
      <c r="D13" t="s">
        <v>108</v>
      </c>
      <c r="E13" t="s">
        <v>108</v>
      </c>
      <c r="F13" t="s">
        <v>108</v>
      </c>
      <c r="G13" t="s">
        <v>108</v>
      </c>
      <c r="H13" t="s">
        <v>108</v>
      </c>
      <c r="I13" t="s">
        <v>108</v>
      </c>
      <c r="J13" t="s">
        <v>108</v>
      </c>
      <c r="K13" t="s">
        <v>108</v>
      </c>
      <c r="L13" t="s">
        <v>108</v>
      </c>
      <c r="M13" t="s">
        <v>108</v>
      </c>
      <c r="N13" t="s">
        <v>108</v>
      </c>
      <c r="O13" t="s">
        <v>108</v>
      </c>
      <c r="P13" t="s">
        <v>108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 t="s">
        <v>108</v>
      </c>
      <c r="I14" t="s">
        <v>108</v>
      </c>
      <c r="J14" t="s">
        <v>108</v>
      </c>
      <c r="K14" t="s">
        <v>108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687</v>
      </c>
      <c r="C15" t="s">
        <v>195</v>
      </c>
      <c r="D15" t="s">
        <v>204</v>
      </c>
      <c r="E15" t="s">
        <v>337</v>
      </c>
      <c r="F15" t="s">
        <v>108</v>
      </c>
      <c r="G15" t="s">
        <v>108</v>
      </c>
      <c r="H15" t="s">
        <v>204</v>
      </c>
      <c r="I15" t="s">
        <v>108</v>
      </c>
      <c r="J15" t="s">
        <v>108</v>
      </c>
      <c r="K15" t="s">
        <v>108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108</v>
      </c>
      <c r="C16" t="s">
        <v>108</v>
      </c>
      <c r="D16" t="s">
        <v>108</v>
      </c>
      <c r="E16" t="s">
        <v>108</v>
      </c>
      <c r="F16" t="s">
        <v>108</v>
      </c>
      <c r="G16" t="s">
        <v>108</v>
      </c>
      <c r="H16" t="s">
        <v>108</v>
      </c>
      <c r="I16" t="s">
        <v>108</v>
      </c>
      <c r="J16" t="s">
        <v>108</v>
      </c>
      <c r="K16" t="s">
        <v>108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576</v>
      </c>
      <c r="C17" t="s">
        <v>255</v>
      </c>
      <c r="D17" t="s">
        <v>879</v>
      </c>
      <c r="E17" t="s">
        <v>2064</v>
      </c>
      <c r="F17" t="s">
        <v>215</v>
      </c>
      <c r="G17" t="s">
        <v>443</v>
      </c>
      <c r="H17" t="s">
        <v>1996</v>
      </c>
      <c r="I17" t="s">
        <v>2707</v>
      </c>
      <c r="J17" t="s">
        <v>2844</v>
      </c>
      <c r="K17" t="s">
        <v>776</v>
      </c>
      <c r="L17" t="s">
        <v>906</v>
      </c>
      <c r="M17" t="s">
        <v>465</v>
      </c>
      <c r="N17" t="s">
        <v>2278</v>
      </c>
      <c r="O17" t="s">
        <v>912</v>
      </c>
      <c r="P17" t="s">
        <v>343</v>
      </c>
      <c r="Q17" t="s">
        <v>473</v>
      </c>
    </row>
    <row r="18" spans="1:17" x14ac:dyDescent="0.35">
      <c r="A18" t="s">
        <v>10</v>
      </c>
      <c r="B18" t="s">
        <v>823</v>
      </c>
      <c r="C18" t="s">
        <v>755</v>
      </c>
      <c r="D18" t="s">
        <v>108</v>
      </c>
      <c r="E18" t="s">
        <v>108</v>
      </c>
      <c r="F18" t="s">
        <v>108</v>
      </c>
      <c r="G18" t="s">
        <v>108</v>
      </c>
      <c r="H18" t="s">
        <v>195</v>
      </c>
      <c r="I18" t="s">
        <v>204</v>
      </c>
      <c r="J18" t="s">
        <v>108</v>
      </c>
      <c r="K18" t="s">
        <v>108</v>
      </c>
      <c r="L18" t="s">
        <v>108</v>
      </c>
      <c r="M18" t="s">
        <v>270</v>
      </c>
      <c r="N18" t="s">
        <v>108</v>
      </c>
      <c r="O18" t="s">
        <v>270</v>
      </c>
      <c r="P18" t="s">
        <v>147</v>
      </c>
      <c r="Q18" t="s">
        <v>108</v>
      </c>
    </row>
    <row r="19" spans="1:17" x14ac:dyDescent="0.35">
      <c r="A19" t="s">
        <v>11</v>
      </c>
      <c r="B19" t="s">
        <v>279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 t="s">
        <v>108</v>
      </c>
      <c r="I19" t="s">
        <v>108</v>
      </c>
      <c r="J19" t="s">
        <v>108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824</v>
      </c>
      <c r="C20" t="s">
        <v>804</v>
      </c>
      <c r="D20" t="s">
        <v>108</v>
      </c>
      <c r="E20" t="s">
        <v>108</v>
      </c>
      <c r="F20" t="s">
        <v>108</v>
      </c>
      <c r="G20" t="s">
        <v>108</v>
      </c>
      <c r="H20" t="s">
        <v>108</v>
      </c>
      <c r="I20" t="s">
        <v>108</v>
      </c>
      <c r="J20" t="s">
        <v>108</v>
      </c>
      <c r="K20" t="s">
        <v>108</v>
      </c>
      <c r="L20" t="s">
        <v>108</v>
      </c>
      <c r="M20" t="s">
        <v>108</v>
      </c>
      <c r="N20" t="s">
        <v>108</v>
      </c>
      <c r="O20" t="s">
        <v>108</v>
      </c>
      <c r="P20" t="s">
        <v>108</v>
      </c>
      <c r="Q20" t="s">
        <v>108</v>
      </c>
    </row>
    <row r="21" spans="1:17" x14ac:dyDescent="0.35">
      <c r="A21" t="s">
        <v>13</v>
      </c>
      <c r="B21" t="s">
        <v>825</v>
      </c>
      <c r="C21" t="s">
        <v>272</v>
      </c>
      <c r="D21" t="s">
        <v>108</v>
      </c>
      <c r="E21" t="s">
        <v>108</v>
      </c>
      <c r="F21" t="s">
        <v>108</v>
      </c>
      <c r="G21" t="s">
        <v>108</v>
      </c>
      <c r="H21" t="s">
        <v>108</v>
      </c>
      <c r="I21" t="s">
        <v>147</v>
      </c>
      <c r="J21" t="s">
        <v>108</v>
      </c>
      <c r="K21" t="s">
        <v>108</v>
      </c>
      <c r="L21" t="s">
        <v>108</v>
      </c>
      <c r="M21" t="s">
        <v>108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826</v>
      </c>
      <c r="C22" t="s">
        <v>701</v>
      </c>
      <c r="D22" t="s">
        <v>205</v>
      </c>
      <c r="E22" t="s">
        <v>205</v>
      </c>
      <c r="F22" t="s">
        <v>205</v>
      </c>
      <c r="G22" t="s">
        <v>205</v>
      </c>
      <c r="H22" t="s">
        <v>205</v>
      </c>
      <c r="I22" t="s">
        <v>205</v>
      </c>
      <c r="J22" t="s">
        <v>205</v>
      </c>
      <c r="K22" t="s">
        <v>205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827</v>
      </c>
      <c r="C23" t="s">
        <v>854</v>
      </c>
      <c r="D23" t="s">
        <v>880</v>
      </c>
      <c r="E23" t="s">
        <v>2065</v>
      </c>
      <c r="F23" t="s">
        <v>355</v>
      </c>
      <c r="G23" t="s">
        <v>450</v>
      </c>
      <c r="H23" t="s">
        <v>2532</v>
      </c>
      <c r="I23" t="s">
        <v>2706</v>
      </c>
      <c r="J23" t="s">
        <v>2845</v>
      </c>
      <c r="K23" t="s">
        <v>3011</v>
      </c>
      <c r="L23" t="s">
        <v>3158</v>
      </c>
      <c r="M23" t="s">
        <v>3306</v>
      </c>
      <c r="N23" t="s">
        <v>3443</v>
      </c>
      <c r="O23" t="s">
        <v>309</v>
      </c>
      <c r="P23" t="s">
        <v>913</v>
      </c>
      <c r="Q23" t="s">
        <v>3875</v>
      </c>
    </row>
    <row r="24" spans="1:17" x14ac:dyDescent="0.35">
      <c r="A24" t="s">
        <v>16</v>
      </c>
      <c r="B24" t="s">
        <v>682</v>
      </c>
      <c r="C24" t="s">
        <v>855</v>
      </c>
      <c r="D24" t="s">
        <v>359</v>
      </c>
      <c r="E24" t="s">
        <v>2066</v>
      </c>
      <c r="F24" t="s">
        <v>348</v>
      </c>
      <c r="G24" t="s">
        <v>450</v>
      </c>
      <c r="H24" t="s">
        <v>469</v>
      </c>
      <c r="I24" t="s">
        <v>2289</v>
      </c>
      <c r="J24" t="s">
        <v>2004</v>
      </c>
      <c r="K24" t="s">
        <v>355</v>
      </c>
      <c r="L24" t="s">
        <v>879</v>
      </c>
      <c r="M24" t="s">
        <v>258</v>
      </c>
      <c r="N24" t="s">
        <v>910</v>
      </c>
      <c r="O24" t="s">
        <v>3591</v>
      </c>
      <c r="P24" t="s">
        <v>108</v>
      </c>
      <c r="Q24" t="s">
        <v>3876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 t="s">
        <v>108</v>
      </c>
      <c r="I28" t="s">
        <v>108</v>
      </c>
      <c r="J28" t="s">
        <v>108</v>
      </c>
      <c r="K28" t="s">
        <v>108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828</v>
      </c>
      <c r="C29" t="s">
        <v>856</v>
      </c>
      <c r="D29" t="s">
        <v>108</v>
      </c>
      <c r="E29" t="s">
        <v>108</v>
      </c>
      <c r="F29" t="s">
        <v>108</v>
      </c>
      <c r="G29" t="s">
        <v>108</v>
      </c>
      <c r="H29" t="s">
        <v>108</v>
      </c>
      <c r="I29" t="s">
        <v>108</v>
      </c>
      <c r="J29" t="s">
        <v>108</v>
      </c>
      <c r="K29" t="s">
        <v>108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490</v>
      </c>
      <c r="C30" t="s">
        <v>657</v>
      </c>
      <c r="D30" t="s">
        <v>108</v>
      </c>
      <c r="E30" t="s">
        <v>108</v>
      </c>
      <c r="F30" t="s">
        <v>108</v>
      </c>
      <c r="G30" t="s">
        <v>108</v>
      </c>
      <c r="H30" t="s">
        <v>108</v>
      </c>
      <c r="I30" t="s">
        <v>108</v>
      </c>
      <c r="J30" t="s">
        <v>108</v>
      </c>
      <c r="K30" t="s">
        <v>108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533</v>
      </c>
      <c r="C31" t="s">
        <v>857</v>
      </c>
      <c r="D31" t="s">
        <v>108</v>
      </c>
      <c r="E31" t="s">
        <v>108</v>
      </c>
      <c r="F31" t="s">
        <v>108</v>
      </c>
      <c r="G31" t="s">
        <v>108</v>
      </c>
      <c r="H31" t="s">
        <v>108</v>
      </c>
      <c r="I31" t="s">
        <v>108</v>
      </c>
      <c r="J31" t="s">
        <v>108</v>
      </c>
      <c r="K31" t="s">
        <v>108</v>
      </c>
      <c r="L31" t="s">
        <v>108</v>
      </c>
      <c r="M31" t="s">
        <v>108</v>
      </c>
      <c r="N31" t="s">
        <v>108</v>
      </c>
      <c r="O31" t="s">
        <v>273</v>
      </c>
      <c r="P31" t="s">
        <v>108</v>
      </c>
      <c r="Q31" t="s">
        <v>108</v>
      </c>
    </row>
    <row r="32" spans="1:17" x14ac:dyDescent="0.35">
      <c r="A32" t="s">
        <v>24</v>
      </c>
      <c r="B32" t="s">
        <v>829</v>
      </c>
      <c r="C32" t="s">
        <v>858</v>
      </c>
      <c r="D32" t="s">
        <v>147</v>
      </c>
      <c r="E32" t="s">
        <v>108</v>
      </c>
      <c r="F32" t="s">
        <v>108</v>
      </c>
      <c r="G32" t="s">
        <v>108</v>
      </c>
      <c r="H32" t="s">
        <v>605</v>
      </c>
      <c r="I32" t="s">
        <v>108</v>
      </c>
      <c r="J32" t="s">
        <v>108</v>
      </c>
      <c r="K32" t="s">
        <v>108</v>
      </c>
      <c r="L32" t="s">
        <v>108</v>
      </c>
      <c r="M32" t="s">
        <v>2234</v>
      </c>
      <c r="N32" t="s">
        <v>108</v>
      </c>
      <c r="O32" t="s">
        <v>108</v>
      </c>
      <c r="P32" t="s">
        <v>204</v>
      </c>
      <c r="Q32" t="s">
        <v>108</v>
      </c>
    </row>
    <row r="33" spans="1:17" x14ac:dyDescent="0.35">
      <c r="A33" t="s">
        <v>25</v>
      </c>
      <c r="B33" t="s">
        <v>830</v>
      </c>
      <c r="C33" t="s">
        <v>859</v>
      </c>
      <c r="D33" t="s">
        <v>108</v>
      </c>
      <c r="E33" t="s">
        <v>108</v>
      </c>
      <c r="F33" t="s">
        <v>108</v>
      </c>
      <c r="G33" t="s">
        <v>108</v>
      </c>
      <c r="H33" t="s">
        <v>108</v>
      </c>
      <c r="I33" t="s">
        <v>108</v>
      </c>
      <c r="J33" t="s">
        <v>108</v>
      </c>
      <c r="K33" t="s">
        <v>108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108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 t="s">
        <v>108</v>
      </c>
      <c r="I34" t="s">
        <v>108</v>
      </c>
      <c r="J34" t="s">
        <v>108</v>
      </c>
      <c r="K34" t="s">
        <v>108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1812</v>
      </c>
      <c r="C36" t="s">
        <v>1905</v>
      </c>
      <c r="D36" t="s">
        <v>881</v>
      </c>
      <c r="E36" t="s">
        <v>2067</v>
      </c>
      <c r="F36" t="s">
        <v>2249</v>
      </c>
      <c r="G36" t="s">
        <v>2424</v>
      </c>
      <c r="H36" t="s">
        <v>2533</v>
      </c>
      <c r="I36" t="s">
        <v>2708</v>
      </c>
      <c r="J36" t="s">
        <v>2846</v>
      </c>
      <c r="K36" t="s">
        <v>3012</v>
      </c>
      <c r="L36" t="s">
        <v>3159</v>
      </c>
      <c r="M36" t="s">
        <v>3307</v>
      </c>
      <c r="N36" t="s">
        <v>3444</v>
      </c>
      <c r="O36" t="s">
        <v>3547</v>
      </c>
      <c r="P36" t="s">
        <v>3748</v>
      </c>
      <c r="Q36" t="s">
        <v>3877</v>
      </c>
    </row>
    <row r="37" spans="1:17" x14ac:dyDescent="0.35">
      <c r="A37" s="1" t="s">
        <v>29</v>
      </c>
      <c r="B37" t="s">
        <v>1813</v>
      </c>
      <c r="C37" t="s">
        <v>1906</v>
      </c>
      <c r="D37" t="s">
        <v>882</v>
      </c>
      <c r="E37" t="s">
        <v>2068</v>
      </c>
      <c r="F37" t="s">
        <v>2250</v>
      </c>
      <c r="G37" t="s">
        <v>2425</v>
      </c>
      <c r="H37" t="s">
        <v>2534</v>
      </c>
      <c r="I37" t="s">
        <v>2709</v>
      </c>
      <c r="J37" t="s">
        <v>2847</v>
      </c>
      <c r="K37" t="s">
        <v>3013</v>
      </c>
      <c r="L37" t="s">
        <v>3160</v>
      </c>
      <c r="M37" t="s">
        <v>3308</v>
      </c>
      <c r="N37" t="s">
        <v>3445</v>
      </c>
      <c r="O37" t="s">
        <v>3592</v>
      </c>
      <c r="P37" t="s">
        <v>3690</v>
      </c>
      <c r="Q37" t="s">
        <v>3674</v>
      </c>
    </row>
    <row r="38" spans="1:17" x14ac:dyDescent="0.35">
      <c r="A38" t="s">
        <v>30</v>
      </c>
      <c r="B38" t="s">
        <v>1814</v>
      </c>
      <c r="C38" t="s">
        <v>1041</v>
      </c>
      <c r="D38" t="s">
        <v>883</v>
      </c>
      <c r="E38" t="s">
        <v>2065</v>
      </c>
      <c r="F38" t="s">
        <v>2251</v>
      </c>
      <c r="G38" t="s">
        <v>151</v>
      </c>
      <c r="H38" t="s">
        <v>1019</v>
      </c>
      <c r="I38" t="s">
        <v>2710</v>
      </c>
      <c r="J38" t="s">
        <v>2848</v>
      </c>
      <c r="K38" t="s">
        <v>3014</v>
      </c>
      <c r="L38" t="s">
        <v>3161</v>
      </c>
      <c r="M38" t="s">
        <v>3309</v>
      </c>
      <c r="N38" t="s">
        <v>675</v>
      </c>
      <c r="O38" t="s">
        <v>3593</v>
      </c>
      <c r="P38" t="s">
        <v>274</v>
      </c>
      <c r="Q38" t="s">
        <v>270</v>
      </c>
    </row>
    <row r="39" spans="1:17" x14ac:dyDescent="0.35">
      <c r="A39" t="s">
        <v>31</v>
      </c>
      <c r="B39" t="s">
        <v>831</v>
      </c>
      <c r="C39" t="s">
        <v>860</v>
      </c>
      <c r="D39" t="s">
        <v>108</v>
      </c>
      <c r="E39" t="s">
        <v>2056</v>
      </c>
      <c r="F39" t="s">
        <v>632</v>
      </c>
      <c r="G39" t="s">
        <v>108</v>
      </c>
      <c r="H39" t="s">
        <v>244</v>
      </c>
      <c r="I39" t="s">
        <v>274</v>
      </c>
      <c r="J39" t="s">
        <v>108</v>
      </c>
      <c r="K39" t="s">
        <v>108</v>
      </c>
      <c r="L39" t="s">
        <v>108</v>
      </c>
      <c r="M39" t="s">
        <v>143</v>
      </c>
      <c r="N39" t="s">
        <v>108</v>
      </c>
      <c r="O39" t="s">
        <v>108</v>
      </c>
      <c r="P39" t="s">
        <v>804</v>
      </c>
      <c r="Q39" t="s">
        <v>145</v>
      </c>
    </row>
    <row r="40" spans="1:17" x14ac:dyDescent="0.35">
      <c r="A40" s="1" t="s">
        <v>32</v>
      </c>
      <c r="B40" t="s">
        <v>1815</v>
      </c>
      <c r="C40" t="s">
        <v>1907</v>
      </c>
      <c r="D40" t="s">
        <v>884</v>
      </c>
      <c r="E40" t="s">
        <v>2069</v>
      </c>
      <c r="F40" t="s">
        <v>2252</v>
      </c>
      <c r="G40" t="s">
        <v>2426</v>
      </c>
      <c r="H40" t="s">
        <v>2535</v>
      </c>
      <c r="I40" t="s">
        <v>2711</v>
      </c>
      <c r="J40" t="s">
        <v>2849</v>
      </c>
      <c r="K40" t="s">
        <v>3015</v>
      </c>
      <c r="L40" t="s">
        <v>3162</v>
      </c>
      <c r="M40" t="s">
        <v>3310</v>
      </c>
      <c r="N40" t="s">
        <v>3446</v>
      </c>
      <c r="O40" t="s">
        <v>3594</v>
      </c>
      <c r="P40" t="s">
        <v>3749</v>
      </c>
      <c r="Q40" t="s">
        <v>3878</v>
      </c>
    </row>
    <row r="41" spans="1:17" x14ac:dyDescent="0.35">
      <c r="A41" s="1" t="s">
        <v>33</v>
      </c>
      <c r="B41" t="s">
        <v>652</v>
      </c>
      <c r="C41" t="s">
        <v>295</v>
      </c>
      <c r="D41" t="s">
        <v>224</v>
      </c>
      <c r="E41" t="s">
        <v>212</v>
      </c>
      <c r="F41" t="s">
        <v>232</v>
      </c>
      <c r="G41" t="s">
        <v>232</v>
      </c>
      <c r="H41" t="s">
        <v>232</v>
      </c>
      <c r="I41" t="s">
        <v>232</v>
      </c>
      <c r="J41" t="s">
        <v>232</v>
      </c>
      <c r="K41" t="s">
        <v>224</v>
      </c>
      <c r="L41" t="s">
        <v>212</v>
      </c>
      <c r="M41" t="s">
        <v>232</v>
      </c>
      <c r="N41" t="s">
        <v>108</v>
      </c>
      <c r="O41" t="s">
        <v>224</v>
      </c>
      <c r="P41" t="s">
        <v>199</v>
      </c>
      <c r="Q41" t="s">
        <v>232</v>
      </c>
    </row>
    <row r="42" spans="1:17" x14ac:dyDescent="0.35">
      <c r="A42" s="1" t="s">
        <v>34</v>
      </c>
      <c r="B42" t="s">
        <v>653</v>
      </c>
      <c r="C42" t="s">
        <v>233</v>
      </c>
      <c r="D42" t="s">
        <v>207</v>
      </c>
      <c r="E42" t="s">
        <v>214</v>
      </c>
      <c r="F42" t="s">
        <v>207</v>
      </c>
      <c r="G42" t="s">
        <v>2179</v>
      </c>
      <c r="H42" t="s">
        <v>2480</v>
      </c>
      <c r="I42" t="s">
        <v>478</v>
      </c>
      <c r="J42" t="s">
        <v>478</v>
      </c>
      <c r="K42" t="s">
        <v>757</v>
      </c>
      <c r="L42" t="s">
        <v>2179</v>
      </c>
      <c r="M42" t="s">
        <v>2107</v>
      </c>
      <c r="N42" t="s">
        <v>2179</v>
      </c>
      <c r="O42" t="s">
        <v>2179</v>
      </c>
      <c r="P42" t="s">
        <v>214</v>
      </c>
      <c r="Q42" t="s">
        <v>296</v>
      </c>
    </row>
    <row r="43" spans="1:17" x14ac:dyDescent="0.35">
      <c r="A43" t="s">
        <v>35</v>
      </c>
      <c r="B43" t="s">
        <v>161</v>
      </c>
      <c r="C43" t="s">
        <v>562</v>
      </c>
      <c r="D43" t="s">
        <v>373</v>
      </c>
      <c r="E43" t="s">
        <v>900</v>
      </c>
      <c r="F43" t="s">
        <v>2215</v>
      </c>
      <c r="G43" t="s">
        <v>249</v>
      </c>
      <c r="H43" t="s">
        <v>425</v>
      </c>
      <c r="I43" t="s">
        <v>208</v>
      </c>
      <c r="J43" t="s">
        <v>757</v>
      </c>
      <c r="K43" t="s">
        <v>373</v>
      </c>
      <c r="L43" t="s">
        <v>2328</v>
      </c>
      <c r="M43" t="s">
        <v>325</v>
      </c>
      <c r="N43" t="s">
        <v>249</v>
      </c>
      <c r="O43" t="s">
        <v>606</v>
      </c>
      <c r="P43" t="s">
        <v>249</v>
      </c>
      <c r="Q43" t="s">
        <v>249</v>
      </c>
    </row>
    <row r="44" spans="1:17" x14ac:dyDescent="0.35">
      <c r="A44" t="s">
        <v>36</v>
      </c>
      <c r="B44" t="s">
        <v>1816</v>
      </c>
      <c r="C44" t="s">
        <v>861</v>
      </c>
      <c r="D44" t="s">
        <v>155</v>
      </c>
      <c r="E44" t="s">
        <v>349</v>
      </c>
      <c r="F44" t="s">
        <v>685</v>
      </c>
      <c r="G44" t="s">
        <v>2427</v>
      </c>
      <c r="H44" t="s">
        <v>2536</v>
      </c>
      <c r="I44" t="s">
        <v>2297</v>
      </c>
      <c r="J44" t="s">
        <v>2850</v>
      </c>
      <c r="K44" t="s">
        <v>326</v>
      </c>
      <c r="L44" t="s">
        <v>439</v>
      </c>
      <c r="M44" t="s">
        <v>607</v>
      </c>
      <c r="N44" t="s">
        <v>3447</v>
      </c>
      <c r="O44" t="s">
        <v>969</v>
      </c>
      <c r="P44" t="s">
        <v>227</v>
      </c>
      <c r="Q44" t="s">
        <v>3447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832</v>
      </c>
      <c r="C46" t="s">
        <v>862</v>
      </c>
      <c r="D46" t="s">
        <v>885</v>
      </c>
      <c r="E46" t="s">
        <v>2070</v>
      </c>
      <c r="F46" t="s">
        <v>2253</v>
      </c>
      <c r="G46" t="s">
        <v>2428</v>
      </c>
      <c r="H46" t="s">
        <v>2537</v>
      </c>
      <c r="I46" t="s">
        <v>845</v>
      </c>
      <c r="J46" t="s">
        <v>2851</v>
      </c>
      <c r="K46" t="s">
        <v>3016</v>
      </c>
      <c r="L46" t="s">
        <v>3163</v>
      </c>
      <c r="M46" t="s">
        <v>3311</v>
      </c>
      <c r="N46" t="s">
        <v>885</v>
      </c>
      <c r="O46" t="s">
        <v>3595</v>
      </c>
      <c r="P46" t="s">
        <v>3016</v>
      </c>
      <c r="Q46" t="s">
        <v>3879</v>
      </c>
    </row>
    <row r="47" spans="1:17" x14ac:dyDescent="0.35">
      <c r="A47" s="1" t="s">
        <v>39</v>
      </c>
      <c r="B47" t="s">
        <v>774</v>
      </c>
      <c r="C47" t="s">
        <v>863</v>
      </c>
      <c r="D47" t="s">
        <v>886</v>
      </c>
      <c r="E47" t="s">
        <v>2071</v>
      </c>
      <c r="F47" t="s">
        <v>836</v>
      </c>
      <c r="G47" t="s">
        <v>446</v>
      </c>
      <c r="H47" t="s">
        <v>1964</v>
      </c>
      <c r="I47" t="s">
        <v>354</v>
      </c>
      <c r="J47" t="s">
        <v>2852</v>
      </c>
      <c r="K47" t="s">
        <v>3017</v>
      </c>
      <c r="L47" t="s">
        <v>2997</v>
      </c>
      <c r="M47" t="s">
        <v>2986</v>
      </c>
      <c r="N47" t="s">
        <v>3448</v>
      </c>
      <c r="O47" t="s">
        <v>650</v>
      </c>
      <c r="P47" t="s">
        <v>3491</v>
      </c>
      <c r="Q47" t="s">
        <v>3880</v>
      </c>
    </row>
    <row r="48" spans="1:17" x14ac:dyDescent="0.35">
      <c r="A48" t="s">
        <v>40</v>
      </c>
      <c r="B48" t="s">
        <v>444</v>
      </c>
      <c r="C48" t="s">
        <v>429</v>
      </c>
      <c r="D48" t="s">
        <v>661</v>
      </c>
      <c r="E48" t="s">
        <v>578</v>
      </c>
      <c r="F48" t="s">
        <v>280</v>
      </c>
      <c r="G48" t="s">
        <v>778</v>
      </c>
      <c r="H48" t="s">
        <v>578</v>
      </c>
      <c r="I48" t="s">
        <v>655</v>
      </c>
      <c r="J48" t="s">
        <v>280</v>
      </c>
      <c r="K48" t="s">
        <v>328</v>
      </c>
      <c r="L48" t="s">
        <v>1972</v>
      </c>
      <c r="M48" t="s">
        <v>275</v>
      </c>
      <c r="N48" t="s">
        <v>3431</v>
      </c>
      <c r="O48" t="s">
        <v>3596</v>
      </c>
      <c r="P48" t="s">
        <v>778</v>
      </c>
      <c r="Q48" t="s">
        <v>2835</v>
      </c>
    </row>
    <row r="49" spans="1:17" x14ac:dyDescent="0.35">
      <c r="A49" t="s">
        <v>41</v>
      </c>
      <c r="B49" t="s">
        <v>833</v>
      </c>
      <c r="C49" t="s">
        <v>864</v>
      </c>
      <c r="D49" t="s">
        <v>887</v>
      </c>
      <c r="E49" t="s">
        <v>2072</v>
      </c>
      <c r="F49" t="s">
        <v>2254</v>
      </c>
      <c r="G49" t="s">
        <v>2429</v>
      </c>
      <c r="H49" t="s">
        <v>2538</v>
      </c>
      <c r="I49" t="s">
        <v>2712</v>
      </c>
      <c r="J49" t="s">
        <v>2853</v>
      </c>
      <c r="K49" t="s">
        <v>3018</v>
      </c>
      <c r="L49" t="s">
        <v>3164</v>
      </c>
      <c r="M49" t="s">
        <v>3312</v>
      </c>
      <c r="N49" t="s">
        <v>3449</v>
      </c>
      <c r="O49" t="s">
        <v>3597</v>
      </c>
      <c r="P49" t="s">
        <v>3164</v>
      </c>
      <c r="Q49" t="s">
        <v>3881</v>
      </c>
    </row>
    <row r="50" spans="1:17" x14ac:dyDescent="0.35">
      <c r="A50" t="s">
        <v>42</v>
      </c>
      <c r="B50" t="s">
        <v>834</v>
      </c>
      <c r="C50" t="s">
        <v>865</v>
      </c>
      <c r="D50" t="s">
        <v>888</v>
      </c>
      <c r="E50" t="s">
        <v>108</v>
      </c>
      <c r="F50" t="s">
        <v>108</v>
      </c>
      <c r="G50" t="s">
        <v>108</v>
      </c>
      <c r="H50" t="s">
        <v>108</v>
      </c>
      <c r="I50" t="s">
        <v>108</v>
      </c>
      <c r="J50" t="s">
        <v>427</v>
      </c>
      <c r="K50" t="s">
        <v>442</v>
      </c>
      <c r="L50" t="s">
        <v>108</v>
      </c>
      <c r="M50" t="s">
        <v>108</v>
      </c>
      <c r="N50" t="s">
        <v>108</v>
      </c>
      <c r="O50" t="s">
        <v>108</v>
      </c>
      <c r="P50" t="s">
        <v>108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1817</v>
      </c>
      <c r="C52" t="s">
        <v>866</v>
      </c>
      <c r="D52" t="s">
        <v>889</v>
      </c>
      <c r="E52" t="s">
        <v>902</v>
      </c>
      <c r="F52" t="s">
        <v>2255</v>
      </c>
      <c r="G52" t="s">
        <v>710</v>
      </c>
      <c r="H52" t="s">
        <v>2539</v>
      </c>
      <c r="I52" t="s">
        <v>2713</v>
      </c>
      <c r="J52" t="s">
        <v>2854</v>
      </c>
      <c r="K52" t="s">
        <v>3019</v>
      </c>
      <c r="L52" t="s">
        <v>907</v>
      </c>
      <c r="M52" t="s">
        <v>3313</v>
      </c>
      <c r="N52" t="s">
        <v>3450</v>
      </c>
      <c r="O52" t="s">
        <v>3598</v>
      </c>
      <c r="P52" t="s">
        <v>3750</v>
      </c>
      <c r="Q52" t="s">
        <v>3882</v>
      </c>
    </row>
    <row r="53" spans="1:17" x14ac:dyDescent="0.35">
      <c r="A53" t="s">
        <v>45</v>
      </c>
      <c r="B53" t="s">
        <v>835</v>
      </c>
      <c r="C53" t="s">
        <v>867</v>
      </c>
      <c r="D53" t="s">
        <v>890</v>
      </c>
      <c r="E53" t="s">
        <v>2073</v>
      </c>
      <c r="F53" t="s">
        <v>2256</v>
      </c>
      <c r="G53" t="s">
        <v>2430</v>
      </c>
      <c r="H53" t="s">
        <v>2540</v>
      </c>
      <c r="I53" t="s">
        <v>2714</v>
      </c>
      <c r="J53" t="s">
        <v>2855</v>
      </c>
      <c r="K53" t="s">
        <v>3020</v>
      </c>
      <c r="L53" t="s">
        <v>3165</v>
      </c>
      <c r="M53" t="s">
        <v>3314</v>
      </c>
      <c r="N53" t="s">
        <v>3451</v>
      </c>
      <c r="O53" t="s">
        <v>3599</v>
      </c>
      <c r="P53" t="s">
        <v>3751</v>
      </c>
      <c r="Q53" t="s">
        <v>3883</v>
      </c>
    </row>
    <row r="54" spans="1:17" x14ac:dyDescent="0.35">
      <c r="A54" t="s">
        <v>46</v>
      </c>
      <c r="B54" t="s">
        <v>1818</v>
      </c>
      <c r="C54" t="s">
        <v>1908</v>
      </c>
      <c r="D54" t="s">
        <v>891</v>
      </c>
      <c r="E54" t="s">
        <v>2074</v>
      </c>
      <c r="F54" t="s">
        <v>2257</v>
      </c>
      <c r="G54" t="s">
        <v>2431</v>
      </c>
      <c r="H54" t="s">
        <v>2541</v>
      </c>
      <c r="I54" t="s">
        <v>2715</v>
      </c>
      <c r="J54" t="s">
        <v>614</v>
      </c>
      <c r="K54" t="s">
        <v>3021</v>
      </c>
      <c r="L54" t="s">
        <v>3166</v>
      </c>
      <c r="M54" t="s">
        <v>3315</v>
      </c>
      <c r="N54" t="s">
        <v>3452</v>
      </c>
      <c r="O54" t="s">
        <v>3600</v>
      </c>
      <c r="P54" t="s">
        <v>3752</v>
      </c>
      <c r="Q54" t="s">
        <v>3884</v>
      </c>
    </row>
    <row r="55" spans="1:17" x14ac:dyDescent="0.35">
      <c r="A55" t="s">
        <v>47</v>
      </c>
      <c r="B55" t="s">
        <v>1819</v>
      </c>
      <c r="C55" t="s">
        <v>868</v>
      </c>
      <c r="D55" t="s">
        <v>892</v>
      </c>
      <c r="E55" t="s">
        <v>2075</v>
      </c>
      <c r="F55" t="s">
        <v>2258</v>
      </c>
      <c r="G55" t="s">
        <v>904</v>
      </c>
      <c r="H55" t="s">
        <v>2542</v>
      </c>
      <c r="I55" t="s">
        <v>2716</v>
      </c>
      <c r="J55" t="s">
        <v>211</v>
      </c>
      <c r="K55" t="s">
        <v>3022</v>
      </c>
      <c r="L55" t="s">
        <v>3167</v>
      </c>
      <c r="M55" t="s">
        <v>3316</v>
      </c>
      <c r="N55" t="s">
        <v>3453</v>
      </c>
      <c r="O55" t="s">
        <v>3601</v>
      </c>
      <c r="P55" t="s">
        <v>3753</v>
      </c>
      <c r="Q55" t="s">
        <v>3885</v>
      </c>
    </row>
    <row r="56" spans="1:17" x14ac:dyDescent="0.35">
      <c r="A56" s="2" t="s">
        <v>48</v>
      </c>
      <c r="B56" t="s">
        <v>1812</v>
      </c>
      <c r="C56" t="s">
        <v>1905</v>
      </c>
      <c r="D56" t="s">
        <v>881</v>
      </c>
      <c r="E56" t="s">
        <v>2067</v>
      </c>
      <c r="F56" t="s">
        <v>2249</v>
      </c>
      <c r="G56" t="s">
        <v>2424</v>
      </c>
      <c r="H56" t="s">
        <v>2533</v>
      </c>
      <c r="I56" t="s">
        <v>2708</v>
      </c>
      <c r="J56" t="s">
        <v>2846</v>
      </c>
      <c r="K56" t="s">
        <v>3012</v>
      </c>
      <c r="L56" t="s">
        <v>3159</v>
      </c>
      <c r="M56" t="s">
        <v>3307</v>
      </c>
      <c r="N56" t="s">
        <v>3444</v>
      </c>
      <c r="O56" t="s">
        <v>3547</v>
      </c>
      <c r="P56" t="s">
        <v>3748</v>
      </c>
      <c r="Q56" t="s">
        <v>3877</v>
      </c>
    </row>
    <row r="57" spans="1:17" x14ac:dyDescent="0.35">
      <c r="A57" t="s">
        <v>49</v>
      </c>
      <c r="B57" t="s">
        <v>836</v>
      </c>
      <c r="C57" t="s">
        <v>869</v>
      </c>
      <c r="D57" t="s">
        <v>893</v>
      </c>
      <c r="E57" t="s">
        <v>343</v>
      </c>
      <c r="F57" t="s">
        <v>839</v>
      </c>
      <c r="G57" t="s">
        <v>492</v>
      </c>
      <c r="H57" t="s">
        <v>624</v>
      </c>
      <c r="I57" t="s">
        <v>360</v>
      </c>
      <c r="J57" t="s">
        <v>633</v>
      </c>
      <c r="K57" t="s">
        <v>863</v>
      </c>
      <c r="L57" t="s">
        <v>908</v>
      </c>
      <c r="M57" t="s">
        <v>2934</v>
      </c>
      <c r="N57" t="s">
        <v>911</v>
      </c>
      <c r="O57" t="s">
        <v>497</v>
      </c>
      <c r="P57" t="s">
        <v>2532</v>
      </c>
      <c r="Q57" t="s">
        <v>2632</v>
      </c>
    </row>
    <row r="58" spans="1:17" x14ac:dyDescent="0.35">
      <c r="A58" t="s">
        <v>50</v>
      </c>
      <c r="B58" t="s">
        <v>264</v>
      </c>
      <c r="C58" t="s">
        <v>870</v>
      </c>
      <c r="D58" t="s">
        <v>282</v>
      </c>
      <c r="E58" t="s">
        <v>2076</v>
      </c>
      <c r="F58" t="s">
        <v>2259</v>
      </c>
      <c r="G58" t="s">
        <v>228</v>
      </c>
      <c r="H58" t="s">
        <v>905</v>
      </c>
      <c r="I58" t="s">
        <v>264</v>
      </c>
      <c r="J58" t="s">
        <v>2856</v>
      </c>
      <c r="K58" t="s">
        <v>632</v>
      </c>
      <c r="L58" t="s">
        <v>3168</v>
      </c>
      <c r="M58" t="s">
        <v>437</v>
      </c>
      <c r="N58" t="s">
        <v>282</v>
      </c>
      <c r="O58" t="s">
        <v>3602</v>
      </c>
      <c r="P58" t="s">
        <v>216</v>
      </c>
      <c r="Q58" t="s">
        <v>911</v>
      </c>
    </row>
    <row r="59" spans="1:17" x14ac:dyDescent="0.35">
      <c r="A59" t="s">
        <v>51</v>
      </c>
      <c r="B59" t="s">
        <v>837</v>
      </c>
      <c r="C59" t="s">
        <v>572</v>
      </c>
      <c r="D59" t="s">
        <v>810</v>
      </c>
      <c r="E59" t="s">
        <v>644</v>
      </c>
      <c r="F59" t="s">
        <v>2116</v>
      </c>
      <c r="G59" t="s">
        <v>480</v>
      </c>
      <c r="H59" t="s">
        <v>2146</v>
      </c>
      <c r="I59" t="s">
        <v>357</v>
      </c>
      <c r="J59" t="s">
        <v>229</v>
      </c>
      <c r="K59" t="s">
        <v>217</v>
      </c>
      <c r="L59" t="s">
        <v>440</v>
      </c>
      <c r="M59" t="s">
        <v>1068</v>
      </c>
      <c r="N59" t="s">
        <v>149</v>
      </c>
      <c r="O59" t="s">
        <v>635</v>
      </c>
      <c r="P59" t="s">
        <v>569</v>
      </c>
      <c r="Q59" t="s">
        <v>812</v>
      </c>
    </row>
    <row r="60" spans="1:17" x14ac:dyDescent="0.35">
      <c r="A60" t="s">
        <v>52</v>
      </c>
      <c r="B60" t="s">
        <v>838</v>
      </c>
      <c r="C60" t="s">
        <v>209</v>
      </c>
      <c r="D60" t="s">
        <v>269</v>
      </c>
      <c r="E60" t="s">
        <v>2077</v>
      </c>
      <c r="F60" t="s">
        <v>604</v>
      </c>
      <c r="G60" t="s">
        <v>282</v>
      </c>
      <c r="H60" t="s">
        <v>1961</v>
      </c>
      <c r="I60" t="s">
        <v>216</v>
      </c>
      <c r="J60" t="s">
        <v>108</v>
      </c>
      <c r="K60" t="s">
        <v>340</v>
      </c>
      <c r="L60" t="s">
        <v>809</v>
      </c>
      <c r="M60" t="s">
        <v>575</v>
      </c>
      <c r="N60" t="s">
        <v>216</v>
      </c>
      <c r="O60" t="s">
        <v>497</v>
      </c>
      <c r="P60" t="s">
        <v>277</v>
      </c>
      <c r="Q60" t="s">
        <v>914</v>
      </c>
    </row>
    <row r="61" spans="1:17" x14ac:dyDescent="0.35">
      <c r="A61" s="1" t="s">
        <v>53</v>
      </c>
      <c r="B61" t="s">
        <v>839</v>
      </c>
      <c r="C61" t="s">
        <v>525</v>
      </c>
      <c r="D61" t="s">
        <v>490</v>
      </c>
      <c r="E61" t="s">
        <v>481</v>
      </c>
      <c r="F61" t="s">
        <v>2260</v>
      </c>
      <c r="G61" t="s">
        <v>471</v>
      </c>
      <c r="H61" t="s">
        <v>2260</v>
      </c>
      <c r="I61" t="s">
        <v>229</v>
      </c>
      <c r="J61" t="s">
        <v>446</v>
      </c>
      <c r="K61" t="s">
        <v>628</v>
      </c>
      <c r="L61" t="s">
        <v>909</v>
      </c>
      <c r="M61" t="s">
        <v>3317</v>
      </c>
      <c r="N61" t="s">
        <v>2278</v>
      </c>
      <c r="O61" t="s">
        <v>648</v>
      </c>
      <c r="P61" t="s">
        <v>628</v>
      </c>
      <c r="Q61" t="s">
        <v>636</v>
      </c>
    </row>
    <row r="62" spans="1:17" x14ac:dyDescent="0.35">
      <c r="A62" t="s">
        <v>54</v>
      </c>
      <c r="B62" t="s">
        <v>1820</v>
      </c>
      <c r="C62" t="s">
        <v>871</v>
      </c>
      <c r="D62" t="s">
        <v>894</v>
      </c>
      <c r="E62" t="s">
        <v>2078</v>
      </c>
      <c r="F62" t="s">
        <v>2261</v>
      </c>
      <c r="G62" t="s">
        <v>2432</v>
      </c>
      <c r="H62" t="s">
        <v>2543</v>
      </c>
      <c r="I62" t="s">
        <v>2717</v>
      </c>
      <c r="J62" t="s">
        <v>2857</v>
      </c>
      <c r="K62" t="s">
        <v>3023</v>
      </c>
      <c r="L62" t="s">
        <v>3169</v>
      </c>
      <c r="M62" t="s">
        <v>3318</v>
      </c>
      <c r="N62" t="s">
        <v>3454</v>
      </c>
      <c r="O62" t="s">
        <v>3603</v>
      </c>
      <c r="P62" t="s">
        <v>3754</v>
      </c>
      <c r="Q62" t="s">
        <v>3886</v>
      </c>
    </row>
    <row r="63" spans="1:17" x14ac:dyDescent="0.35">
      <c r="A63" t="s">
        <v>55</v>
      </c>
      <c r="B63" t="s">
        <v>840</v>
      </c>
      <c r="C63" t="s">
        <v>872</v>
      </c>
      <c r="D63" t="s">
        <v>895</v>
      </c>
      <c r="E63" t="s">
        <v>2079</v>
      </c>
      <c r="F63" t="s">
        <v>2262</v>
      </c>
      <c r="G63" t="s">
        <v>2433</v>
      </c>
      <c r="H63" t="s">
        <v>2544</v>
      </c>
      <c r="I63" t="s">
        <v>2718</v>
      </c>
      <c r="J63" t="s">
        <v>2858</v>
      </c>
      <c r="K63" t="s">
        <v>3024</v>
      </c>
      <c r="L63" t="s">
        <v>3170</v>
      </c>
      <c r="M63" t="s">
        <v>3319</v>
      </c>
      <c r="N63" t="s">
        <v>3455</v>
      </c>
      <c r="O63" t="s">
        <v>3604</v>
      </c>
      <c r="P63" t="s">
        <v>3755</v>
      </c>
      <c r="Q63" t="s">
        <v>3887</v>
      </c>
    </row>
    <row r="64" spans="1:17" x14ac:dyDescent="0.35">
      <c r="A64" t="s">
        <v>56</v>
      </c>
      <c r="B64" t="s">
        <v>1821</v>
      </c>
      <c r="C64" t="s">
        <v>1909</v>
      </c>
      <c r="D64" t="s">
        <v>896</v>
      </c>
      <c r="E64" t="s">
        <v>2080</v>
      </c>
      <c r="F64" t="s">
        <v>2263</v>
      </c>
      <c r="G64" t="s">
        <v>2434</v>
      </c>
      <c r="H64" t="s">
        <v>2545</v>
      </c>
      <c r="I64" t="s">
        <v>2719</v>
      </c>
      <c r="J64" t="s">
        <v>2859</v>
      </c>
      <c r="K64" t="s">
        <v>3025</v>
      </c>
      <c r="L64" t="s">
        <v>3171</v>
      </c>
      <c r="M64" t="s">
        <v>3320</v>
      </c>
      <c r="N64" t="s">
        <v>3456</v>
      </c>
      <c r="O64" t="s">
        <v>3605</v>
      </c>
      <c r="P64" t="s">
        <v>3756</v>
      </c>
      <c r="Q64" t="s">
        <v>3888</v>
      </c>
    </row>
    <row r="65" spans="1:17" x14ac:dyDescent="0.35">
      <c r="A65" t="s">
        <v>57</v>
      </c>
      <c r="B65" t="s">
        <v>1822</v>
      </c>
      <c r="C65" t="s">
        <v>873</v>
      </c>
      <c r="D65" t="s">
        <v>897</v>
      </c>
      <c r="E65" t="s">
        <v>2081</v>
      </c>
      <c r="F65" t="s">
        <v>2264</v>
      </c>
      <c r="G65" t="s">
        <v>2435</v>
      </c>
      <c r="H65" t="s">
        <v>2546</v>
      </c>
      <c r="I65" t="s">
        <v>2720</v>
      </c>
      <c r="J65" t="s">
        <v>108</v>
      </c>
      <c r="K65" t="s">
        <v>3026</v>
      </c>
      <c r="L65" t="s">
        <v>3172</v>
      </c>
      <c r="M65" t="s">
        <v>3321</v>
      </c>
      <c r="N65" t="s">
        <v>3457</v>
      </c>
      <c r="O65" t="s">
        <v>3606</v>
      </c>
      <c r="P65" t="s">
        <v>3757</v>
      </c>
      <c r="Q65" t="s">
        <v>3889</v>
      </c>
    </row>
    <row r="66" spans="1:17" x14ac:dyDescent="0.35">
      <c r="A66" t="s">
        <v>58</v>
      </c>
      <c r="B66" t="s">
        <v>1815</v>
      </c>
      <c r="C66" t="s">
        <v>1907</v>
      </c>
      <c r="D66" t="s">
        <v>884</v>
      </c>
      <c r="E66" t="s">
        <v>2069</v>
      </c>
      <c r="F66" t="s">
        <v>2252</v>
      </c>
      <c r="G66" t="s">
        <v>2426</v>
      </c>
      <c r="H66" t="s">
        <v>2535</v>
      </c>
      <c r="I66" t="s">
        <v>2711</v>
      </c>
      <c r="J66" t="s">
        <v>2849</v>
      </c>
      <c r="K66" t="s">
        <v>3015</v>
      </c>
      <c r="L66" t="s">
        <v>3162</v>
      </c>
      <c r="M66" t="s">
        <v>3310</v>
      </c>
      <c r="N66" t="s">
        <v>3446</v>
      </c>
      <c r="O66" t="s">
        <v>3594</v>
      </c>
      <c r="P66" t="s">
        <v>3749</v>
      </c>
      <c r="Q66" t="s">
        <v>3878</v>
      </c>
    </row>
    <row r="67" spans="1:17" x14ac:dyDescent="0.35">
      <c r="A67" t="s">
        <v>59</v>
      </c>
      <c r="B67" t="s">
        <v>841</v>
      </c>
      <c r="C67" t="s">
        <v>108</v>
      </c>
      <c r="D67" t="s">
        <v>108</v>
      </c>
      <c r="E67" t="s">
        <v>108</v>
      </c>
      <c r="F67" t="s">
        <v>108</v>
      </c>
      <c r="G67" t="s">
        <v>108</v>
      </c>
      <c r="H67" t="s">
        <v>108</v>
      </c>
      <c r="I67" t="s">
        <v>108</v>
      </c>
      <c r="J67" t="s">
        <v>108</v>
      </c>
      <c r="K67" t="s">
        <v>108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842</v>
      </c>
      <c r="C68" t="s">
        <v>874</v>
      </c>
      <c r="D68" t="s">
        <v>108</v>
      </c>
      <c r="E68" t="s">
        <v>108</v>
      </c>
      <c r="F68" t="s">
        <v>108</v>
      </c>
      <c r="G68" t="s">
        <v>108</v>
      </c>
      <c r="H68" t="s">
        <v>108</v>
      </c>
      <c r="I68" t="s">
        <v>108</v>
      </c>
      <c r="J68" t="s">
        <v>108</v>
      </c>
      <c r="K68" t="s">
        <v>108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843</v>
      </c>
      <c r="C69" t="s">
        <v>875</v>
      </c>
      <c r="D69" t="s">
        <v>108</v>
      </c>
      <c r="E69" t="s">
        <v>108</v>
      </c>
      <c r="F69" t="s">
        <v>108</v>
      </c>
      <c r="G69" t="s">
        <v>108</v>
      </c>
      <c r="H69" t="s">
        <v>108</v>
      </c>
      <c r="I69" t="s">
        <v>108</v>
      </c>
      <c r="J69" t="s">
        <v>108</v>
      </c>
      <c r="K69" t="s">
        <v>108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844</v>
      </c>
      <c r="C70" t="s">
        <v>270</v>
      </c>
      <c r="D70" t="s">
        <v>108</v>
      </c>
      <c r="E70" t="s">
        <v>108</v>
      </c>
      <c r="F70" t="s">
        <v>108</v>
      </c>
      <c r="G70" t="s">
        <v>108</v>
      </c>
      <c r="H70" t="s">
        <v>108</v>
      </c>
      <c r="I70" t="s">
        <v>108</v>
      </c>
      <c r="J70" t="s">
        <v>108</v>
      </c>
      <c r="K70" t="s">
        <v>108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845</v>
      </c>
      <c r="C71" t="s">
        <v>876</v>
      </c>
      <c r="D71" t="s">
        <v>108</v>
      </c>
      <c r="E71" t="s">
        <v>108</v>
      </c>
      <c r="F71" t="s">
        <v>108</v>
      </c>
      <c r="G71" t="s">
        <v>108</v>
      </c>
      <c r="H71" t="s">
        <v>108</v>
      </c>
      <c r="I71" t="s">
        <v>108</v>
      </c>
      <c r="J71" t="s">
        <v>108</v>
      </c>
      <c r="K71" t="s">
        <v>108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846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 t="s">
        <v>108</v>
      </c>
      <c r="I72" t="s">
        <v>108</v>
      </c>
      <c r="J72" t="s">
        <v>108</v>
      </c>
      <c r="K72" t="s">
        <v>108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847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 t="s">
        <v>108</v>
      </c>
      <c r="I73" t="s">
        <v>108</v>
      </c>
      <c r="J73" t="s">
        <v>108</v>
      </c>
      <c r="K73" t="s">
        <v>108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848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 t="s">
        <v>108</v>
      </c>
      <c r="I74" t="s">
        <v>108</v>
      </c>
      <c r="J74" t="s">
        <v>108</v>
      </c>
      <c r="K74" t="s">
        <v>108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849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 t="s">
        <v>108</v>
      </c>
      <c r="I75" t="s">
        <v>108</v>
      </c>
      <c r="J75" t="s">
        <v>108</v>
      </c>
      <c r="K75" t="s">
        <v>108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 t="s">
        <v>108</v>
      </c>
      <c r="I76" t="s">
        <v>108</v>
      </c>
      <c r="J76" t="s">
        <v>108</v>
      </c>
      <c r="K76" t="s">
        <v>108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196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 t="s">
        <v>108</v>
      </c>
      <c r="I78" t="s">
        <v>108</v>
      </c>
      <c r="J78" t="s">
        <v>108</v>
      </c>
      <c r="K78" t="s">
        <v>108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1823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 t="s">
        <v>211</v>
      </c>
      <c r="I79" t="s">
        <v>211</v>
      </c>
      <c r="J79" t="s">
        <v>211</v>
      </c>
      <c r="K79" t="s">
        <v>211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 t="s">
        <v>108</v>
      </c>
      <c r="I80" t="s">
        <v>108</v>
      </c>
      <c r="J80" t="s">
        <v>108</v>
      </c>
      <c r="K80" t="s">
        <v>108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850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 t="s">
        <v>211</v>
      </c>
      <c r="I81" t="s">
        <v>211</v>
      </c>
      <c r="J81" t="s">
        <v>211</v>
      </c>
      <c r="K81" t="s">
        <v>211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235</v>
      </c>
      <c r="C82" t="s">
        <v>224</v>
      </c>
      <c r="D82" t="s">
        <v>295</v>
      </c>
      <c r="E82" t="s">
        <v>372</v>
      </c>
      <c r="F82" t="s">
        <v>167</v>
      </c>
      <c r="G82" t="s">
        <v>196</v>
      </c>
      <c r="H82" t="s">
        <v>167</v>
      </c>
      <c r="I82" t="s">
        <v>199</v>
      </c>
      <c r="J82" t="s">
        <v>167</v>
      </c>
      <c r="K82" t="s">
        <v>219</v>
      </c>
      <c r="L82" t="s">
        <v>235</v>
      </c>
      <c r="M82" t="s">
        <v>235</v>
      </c>
      <c r="N82" t="s">
        <v>695</v>
      </c>
      <c r="O82" t="s">
        <v>372</v>
      </c>
      <c r="P82" t="s">
        <v>235</v>
      </c>
      <c r="Q82" t="s">
        <v>199</v>
      </c>
    </row>
    <row r="83" spans="1:17" x14ac:dyDescent="0.35">
      <c r="A83" s="1" t="s">
        <v>75</v>
      </c>
      <c r="B83" t="s">
        <v>851</v>
      </c>
      <c r="C83" t="s">
        <v>877</v>
      </c>
      <c r="D83" t="s">
        <v>898</v>
      </c>
      <c r="E83" t="s">
        <v>2082</v>
      </c>
      <c r="F83" t="s">
        <v>2265</v>
      </c>
      <c r="G83" t="s">
        <v>2436</v>
      </c>
      <c r="H83" t="s">
        <v>2547</v>
      </c>
      <c r="I83" t="s">
        <v>2721</v>
      </c>
      <c r="J83" t="s">
        <v>2860</v>
      </c>
      <c r="K83" t="s">
        <v>3027</v>
      </c>
      <c r="L83" t="s">
        <v>3173</v>
      </c>
      <c r="M83" t="s">
        <v>3322</v>
      </c>
      <c r="N83" t="s">
        <v>3458</v>
      </c>
      <c r="O83" t="s">
        <v>3607</v>
      </c>
      <c r="P83" t="s">
        <v>3758</v>
      </c>
      <c r="Q83" t="s">
        <v>3890</v>
      </c>
    </row>
    <row r="84" spans="1:17" x14ac:dyDescent="0.35">
      <c r="A84" t="s">
        <v>76</v>
      </c>
      <c r="B84" t="s">
        <v>1824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 t="s">
        <v>108</v>
      </c>
      <c r="I84" t="s">
        <v>108</v>
      </c>
      <c r="J84" t="s">
        <v>108</v>
      </c>
      <c r="K84" t="s">
        <v>108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852</v>
      </c>
      <c r="C85" t="s">
        <v>878</v>
      </c>
      <c r="D85" t="s">
        <v>899</v>
      </c>
      <c r="E85" t="s">
        <v>2083</v>
      </c>
      <c r="F85" t="s">
        <v>2266</v>
      </c>
      <c r="G85" t="s">
        <v>2437</v>
      </c>
      <c r="H85" t="s">
        <v>2548</v>
      </c>
      <c r="I85" t="s">
        <v>2722</v>
      </c>
      <c r="J85" t="s">
        <v>2861</v>
      </c>
      <c r="K85" t="s">
        <v>3028</v>
      </c>
      <c r="L85" t="s">
        <v>3174</v>
      </c>
      <c r="M85" t="s">
        <v>3323</v>
      </c>
      <c r="N85" t="s">
        <v>3459</v>
      </c>
      <c r="O85" t="s">
        <v>3608</v>
      </c>
      <c r="P85" t="s">
        <v>3759</v>
      </c>
      <c r="Q85" t="s">
        <v>3891</v>
      </c>
    </row>
    <row r="86" spans="1:17" x14ac:dyDescent="0.35">
      <c r="A86" t="s">
        <v>78</v>
      </c>
      <c r="B86" t="s">
        <v>217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 t="s">
        <v>108</v>
      </c>
      <c r="I86" t="s">
        <v>108</v>
      </c>
      <c r="J86" t="s">
        <v>108</v>
      </c>
      <c r="K86" t="s">
        <v>108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137</v>
      </c>
    </row>
    <row r="2" spans="1:17" x14ac:dyDescent="0.35">
      <c r="A2" t="s">
        <v>1587</v>
      </c>
      <c r="B2" t="s">
        <v>80</v>
      </c>
      <c r="C2" s="1" t="s">
        <v>81</v>
      </c>
      <c r="D2" s="1" t="s">
        <v>82</v>
      </c>
      <c r="E2" s="1" t="s">
        <v>83</v>
      </c>
      <c r="F2" s="1" t="s">
        <v>84</v>
      </c>
      <c r="G2" s="1" t="s">
        <v>85</v>
      </c>
      <c r="H2" s="1" t="s">
        <v>86</v>
      </c>
      <c r="I2" t="s">
        <v>87</v>
      </c>
      <c r="J2" t="s">
        <v>88</v>
      </c>
      <c r="K2" s="1" t="s">
        <v>89</v>
      </c>
      <c r="L2" s="1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2744</v>
      </c>
      <c r="C4" s="19">
        <v>820</v>
      </c>
      <c r="D4" s="19">
        <v>220</v>
      </c>
      <c r="E4" s="20">
        <v>216</v>
      </c>
      <c r="F4" s="20">
        <v>151</v>
      </c>
      <c r="G4" s="20">
        <v>83</v>
      </c>
      <c r="H4" s="20">
        <v>267</v>
      </c>
      <c r="I4" s="20">
        <v>126</v>
      </c>
      <c r="J4" s="20">
        <v>178</v>
      </c>
      <c r="K4" s="20">
        <v>197</v>
      </c>
      <c r="L4" s="20">
        <v>167</v>
      </c>
      <c r="M4" s="20">
        <v>198</v>
      </c>
      <c r="N4" s="20">
        <v>53</v>
      </c>
      <c r="O4" s="20">
        <v>155</v>
      </c>
      <c r="P4" s="20">
        <v>92</v>
      </c>
      <c r="Q4" s="20">
        <v>58</v>
      </c>
    </row>
    <row r="5" spans="1:17" x14ac:dyDescent="0.35">
      <c r="A5" s="16" t="s">
        <v>110</v>
      </c>
      <c r="B5" s="19"/>
      <c r="C5" s="19"/>
      <c r="D5" s="19">
        <v>3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111</v>
      </c>
      <c r="B6" s="19"/>
      <c r="C6" s="19"/>
      <c r="D6" s="19"/>
      <c r="E6" s="19"/>
      <c r="F6" s="19"/>
      <c r="G6" s="19"/>
      <c r="H6" s="20">
        <v>1</v>
      </c>
      <c r="I6" s="19">
        <v>2</v>
      </c>
      <c r="J6" s="20">
        <v>1</v>
      </c>
      <c r="K6" s="19"/>
      <c r="L6" s="19"/>
      <c r="M6" s="20">
        <v>6</v>
      </c>
      <c r="N6" s="20">
        <v>2</v>
      </c>
      <c r="O6" s="20"/>
      <c r="P6" s="19"/>
      <c r="Q6" s="20"/>
    </row>
    <row r="7" spans="1:17" x14ac:dyDescent="0.35">
      <c r="A7" s="16" t="s">
        <v>112</v>
      </c>
      <c r="B7" s="19"/>
      <c r="C7" s="19">
        <v>148</v>
      </c>
      <c r="D7" s="20">
        <v>3</v>
      </c>
      <c r="E7" s="19"/>
      <c r="F7" s="19">
        <v>2</v>
      </c>
      <c r="G7" s="20"/>
      <c r="H7" s="20">
        <v>78</v>
      </c>
      <c r="I7" s="20">
        <v>1</v>
      </c>
      <c r="J7" s="19"/>
      <c r="K7" s="20"/>
      <c r="L7" s="19"/>
      <c r="M7" s="20"/>
      <c r="N7" s="20">
        <v>4</v>
      </c>
      <c r="O7" s="20"/>
      <c r="P7" s="20">
        <v>13</v>
      </c>
      <c r="Q7" s="20">
        <v>1</v>
      </c>
    </row>
    <row r="8" spans="1:17" x14ac:dyDescent="0.35">
      <c r="A8" s="33" t="s">
        <v>114</v>
      </c>
      <c r="B8" s="20">
        <v>15270</v>
      </c>
      <c r="C8" s="20">
        <v>4818</v>
      </c>
      <c r="D8" s="20">
        <v>789</v>
      </c>
      <c r="E8" s="20">
        <v>832</v>
      </c>
      <c r="F8" s="20">
        <v>518</v>
      </c>
      <c r="G8" s="20">
        <v>268</v>
      </c>
      <c r="H8" s="20">
        <v>969</v>
      </c>
      <c r="I8" s="20">
        <v>459</v>
      </c>
      <c r="J8" s="20">
        <v>605</v>
      </c>
      <c r="K8" s="20">
        <v>849</v>
      </c>
      <c r="L8" s="20">
        <v>532</v>
      </c>
      <c r="M8" s="20">
        <v>944</v>
      </c>
      <c r="N8" s="20">
        <v>141</v>
      </c>
      <c r="O8" s="20">
        <v>553</v>
      </c>
      <c r="P8" s="20">
        <v>240</v>
      </c>
      <c r="Q8" s="20">
        <v>194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574</v>
      </c>
      <c r="C10" t="s">
        <v>915</v>
      </c>
      <c r="D10" t="s">
        <v>944</v>
      </c>
      <c r="E10" t="s">
        <v>967</v>
      </c>
      <c r="F10" t="s">
        <v>108</v>
      </c>
      <c r="G10" t="s">
        <v>108</v>
      </c>
      <c r="H10" t="s">
        <v>2549</v>
      </c>
      <c r="I10" t="s">
        <v>1453</v>
      </c>
      <c r="J10" t="s">
        <v>108</v>
      </c>
      <c r="K10">
        <v>1.02</v>
      </c>
      <c r="L10" t="s">
        <v>448</v>
      </c>
      <c r="M10" t="s">
        <v>809</v>
      </c>
      <c r="N10" t="s">
        <v>487</v>
      </c>
      <c r="O10" t="s">
        <v>276</v>
      </c>
      <c r="P10" t="s">
        <v>484</v>
      </c>
      <c r="Q10" t="s">
        <v>108</v>
      </c>
    </row>
    <row r="11" spans="1:17" x14ac:dyDescent="0.35">
      <c r="A11" t="s">
        <v>3</v>
      </c>
      <c r="B11" t="s">
        <v>450</v>
      </c>
      <c r="C11" t="s">
        <v>108</v>
      </c>
      <c r="D11" t="s">
        <v>108</v>
      </c>
      <c r="E11" t="s">
        <v>108</v>
      </c>
      <c r="F11" t="s">
        <v>108</v>
      </c>
      <c r="G11" t="s">
        <v>108</v>
      </c>
      <c r="H11" t="s">
        <v>108</v>
      </c>
      <c r="I11" t="s">
        <v>108</v>
      </c>
      <c r="J11" t="s">
        <v>108</v>
      </c>
      <c r="K11">
        <v>0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981</v>
      </c>
      <c r="C12" t="s">
        <v>221</v>
      </c>
      <c r="D12" t="s">
        <v>108</v>
      </c>
      <c r="E12" t="s">
        <v>210</v>
      </c>
      <c r="F12" t="s">
        <v>108</v>
      </c>
      <c r="G12" t="s">
        <v>108</v>
      </c>
      <c r="H12" t="s">
        <v>279</v>
      </c>
      <c r="I12" t="s">
        <v>108</v>
      </c>
      <c r="J12" t="s">
        <v>108</v>
      </c>
      <c r="K12">
        <v>50</v>
      </c>
      <c r="L12" t="s">
        <v>270</v>
      </c>
      <c r="M12" t="s">
        <v>204</v>
      </c>
      <c r="N12" t="s">
        <v>108</v>
      </c>
      <c r="O12" t="s">
        <v>108</v>
      </c>
      <c r="P12" t="s">
        <v>108</v>
      </c>
      <c r="Q12" t="s">
        <v>108</v>
      </c>
    </row>
    <row r="13" spans="1:17" x14ac:dyDescent="0.35">
      <c r="A13" t="s">
        <v>5</v>
      </c>
      <c r="B13" t="s">
        <v>982</v>
      </c>
      <c r="C13" t="s">
        <v>916</v>
      </c>
      <c r="D13" t="s">
        <v>108</v>
      </c>
      <c r="E13" t="s">
        <v>108</v>
      </c>
      <c r="F13" t="s">
        <v>108</v>
      </c>
      <c r="G13" t="s">
        <v>108</v>
      </c>
      <c r="H13" t="s">
        <v>108</v>
      </c>
      <c r="I13" t="s">
        <v>108</v>
      </c>
      <c r="J13" t="s">
        <v>108</v>
      </c>
      <c r="K13">
        <v>0</v>
      </c>
      <c r="L13" t="s">
        <v>108</v>
      </c>
      <c r="M13" t="s">
        <v>108</v>
      </c>
      <c r="N13" t="s">
        <v>108</v>
      </c>
      <c r="O13" t="s">
        <v>108</v>
      </c>
      <c r="P13" t="s">
        <v>337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 t="s">
        <v>108</v>
      </c>
      <c r="I14" t="s">
        <v>108</v>
      </c>
      <c r="J14" t="s">
        <v>108</v>
      </c>
      <c r="K14">
        <v>0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108</v>
      </c>
      <c r="C15" t="s">
        <v>108</v>
      </c>
      <c r="D15" t="s">
        <v>108</v>
      </c>
      <c r="E15" t="s">
        <v>108</v>
      </c>
      <c r="F15" t="s">
        <v>108</v>
      </c>
      <c r="G15" t="s">
        <v>108</v>
      </c>
      <c r="H15" t="s">
        <v>108</v>
      </c>
      <c r="I15" t="s">
        <v>108</v>
      </c>
      <c r="J15" t="s">
        <v>108</v>
      </c>
      <c r="K15">
        <v>0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108</v>
      </c>
      <c r="C16" t="s">
        <v>108</v>
      </c>
      <c r="D16" t="s">
        <v>108</v>
      </c>
      <c r="E16" t="s">
        <v>108</v>
      </c>
      <c r="F16" t="s">
        <v>108</v>
      </c>
      <c r="G16" t="s">
        <v>108</v>
      </c>
      <c r="H16" t="s">
        <v>108</v>
      </c>
      <c r="I16" t="s">
        <v>108</v>
      </c>
      <c r="J16" t="s">
        <v>108</v>
      </c>
      <c r="K16">
        <v>0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983</v>
      </c>
      <c r="C17" t="s">
        <v>431</v>
      </c>
      <c r="D17" t="s">
        <v>945</v>
      </c>
      <c r="E17" t="s">
        <v>244</v>
      </c>
      <c r="F17" t="s">
        <v>2267</v>
      </c>
      <c r="G17" t="s">
        <v>2438</v>
      </c>
      <c r="H17" t="s">
        <v>228</v>
      </c>
      <c r="I17" t="s">
        <v>278</v>
      </c>
      <c r="J17" t="s">
        <v>2862</v>
      </c>
      <c r="K17">
        <v>7.11</v>
      </c>
      <c r="L17" t="s">
        <v>448</v>
      </c>
      <c r="M17" t="s">
        <v>783</v>
      </c>
      <c r="N17" t="s">
        <v>798</v>
      </c>
      <c r="O17" t="s">
        <v>1997</v>
      </c>
      <c r="P17" t="s">
        <v>349</v>
      </c>
      <c r="Q17" t="s">
        <v>3892</v>
      </c>
    </row>
    <row r="18" spans="1:17" x14ac:dyDescent="0.35">
      <c r="A18" t="s">
        <v>10</v>
      </c>
      <c r="B18" t="s">
        <v>984</v>
      </c>
      <c r="C18" t="s">
        <v>270</v>
      </c>
      <c r="D18" t="s">
        <v>108</v>
      </c>
      <c r="E18" t="s">
        <v>534</v>
      </c>
      <c r="F18" t="s">
        <v>108</v>
      </c>
      <c r="G18" t="s">
        <v>108</v>
      </c>
      <c r="H18" t="s">
        <v>108</v>
      </c>
      <c r="I18" t="s">
        <v>108</v>
      </c>
      <c r="J18" t="s">
        <v>108</v>
      </c>
      <c r="K18">
        <v>0</v>
      </c>
      <c r="L18" t="s">
        <v>108</v>
      </c>
      <c r="M18" t="s">
        <v>2005</v>
      </c>
      <c r="N18" t="s">
        <v>270</v>
      </c>
      <c r="O18" t="s">
        <v>108</v>
      </c>
      <c r="P18" t="s">
        <v>279</v>
      </c>
      <c r="Q18" t="s">
        <v>108</v>
      </c>
    </row>
    <row r="19" spans="1:17" x14ac:dyDescent="0.35">
      <c r="A19" t="s">
        <v>11</v>
      </c>
      <c r="B19" t="s">
        <v>985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 t="s">
        <v>108</v>
      </c>
      <c r="I19" t="s">
        <v>108</v>
      </c>
      <c r="J19" t="s">
        <v>108</v>
      </c>
      <c r="K19">
        <v>0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986</v>
      </c>
      <c r="C20" t="s">
        <v>466</v>
      </c>
      <c r="D20" t="s">
        <v>108</v>
      </c>
      <c r="E20" t="s">
        <v>108</v>
      </c>
      <c r="F20" t="s">
        <v>108</v>
      </c>
      <c r="G20" t="s">
        <v>108</v>
      </c>
      <c r="H20" t="s">
        <v>108</v>
      </c>
      <c r="I20" t="s">
        <v>108</v>
      </c>
      <c r="J20" t="s">
        <v>108</v>
      </c>
      <c r="K20">
        <v>0</v>
      </c>
      <c r="L20" t="s">
        <v>108</v>
      </c>
      <c r="M20" t="s">
        <v>561</v>
      </c>
      <c r="N20" t="s">
        <v>204</v>
      </c>
      <c r="O20" t="s">
        <v>270</v>
      </c>
      <c r="P20" t="s">
        <v>108</v>
      </c>
      <c r="Q20" t="s">
        <v>108</v>
      </c>
    </row>
    <row r="21" spans="1:17" x14ac:dyDescent="0.35">
      <c r="A21" t="s">
        <v>13</v>
      </c>
      <c r="B21" t="s">
        <v>159</v>
      </c>
      <c r="C21" t="s">
        <v>147</v>
      </c>
      <c r="D21" t="s">
        <v>108</v>
      </c>
      <c r="E21" t="s">
        <v>108</v>
      </c>
      <c r="F21" t="s">
        <v>108</v>
      </c>
      <c r="G21" t="s">
        <v>108</v>
      </c>
      <c r="H21" t="s">
        <v>108</v>
      </c>
      <c r="I21" t="s">
        <v>108</v>
      </c>
      <c r="J21" t="s">
        <v>108</v>
      </c>
      <c r="K21">
        <v>0</v>
      </c>
      <c r="L21" t="s">
        <v>108</v>
      </c>
      <c r="M21" t="s">
        <v>159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509</v>
      </c>
      <c r="C22" t="s">
        <v>205</v>
      </c>
      <c r="D22" t="s">
        <v>205</v>
      </c>
      <c r="E22" t="s">
        <v>205</v>
      </c>
      <c r="F22" t="s">
        <v>205</v>
      </c>
      <c r="G22" t="s">
        <v>205</v>
      </c>
      <c r="H22" t="s">
        <v>205</v>
      </c>
      <c r="I22" t="s">
        <v>205</v>
      </c>
      <c r="J22" t="s">
        <v>205</v>
      </c>
      <c r="K22">
        <v>0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987</v>
      </c>
      <c r="C23" t="s">
        <v>917</v>
      </c>
      <c r="D23" t="s">
        <v>946</v>
      </c>
      <c r="E23" t="s">
        <v>434</v>
      </c>
      <c r="F23" t="s">
        <v>1970</v>
      </c>
      <c r="G23" t="s">
        <v>2439</v>
      </c>
      <c r="H23" t="s">
        <v>2505</v>
      </c>
      <c r="I23" t="s">
        <v>278</v>
      </c>
      <c r="J23" t="s">
        <v>730</v>
      </c>
      <c r="K23">
        <v>14.21</v>
      </c>
      <c r="L23" t="s">
        <v>3175</v>
      </c>
      <c r="M23" t="s">
        <v>682</v>
      </c>
      <c r="N23" t="s">
        <v>827</v>
      </c>
      <c r="O23" t="s">
        <v>976</v>
      </c>
      <c r="P23" t="s">
        <v>3760</v>
      </c>
      <c r="Q23" t="s">
        <v>3893</v>
      </c>
    </row>
    <row r="24" spans="1:17" x14ac:dyDescent="0.35">
      <c r="A24" t="s">
        <v>16</v>
      </c>
      <c r="B24" t="s">
        <v>351</v>
      </c>
      <c r="C24" t="s">
        <v>464</v>
      </c>
      <c r="D24" t="s">
        <v>947</v>
      </c>
      <c r="E24" t="s">
        <v>644</v>
      </c>
      <c r="F24" t="s">
        <v>225</v>
      </c>
      <c r="G24" t="s">
        <v>811</v>
      </c>
      <c r="H24" t="s">
        <v>971</v>
      </c>
      <c r="I24" t="s">
        <v>2609</v>
      </c>
      <c r="J24" t="s">
        <v>498</v>
      </c>
      <c r="K24">
        <v>3.55</v>
      </c>
      <c r="L24" t="s">
        <v>2632</v>
      </c>
      <c r="M24" t="s">
        <v>783</v>
      </c>
      <c r="N24" t="s">
        <v>487</v>
      </c>
      <c r="O24" t="s">
        <v>3207</v>
      </c>
      <c r="P24" t="s">
        <v>108</v>
      </c>
      <c r="Q24" t="s">
        <v>3894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 t="s">
        <v>108</v>
      </c>
      <c r="I28" t="s">
        <v>108</v>
      </c>
      <c r="J28" t="s">
        <v>108</v>
      </c>
      <c r="K28">
        <v>0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779</v>
      </c>
      <c r="C29" t="s">
        <v>918</v>
      </c>
      <c r="D29" t="s">
        <v>108</v>
      </c>
      <c r="E29" t="s">
        <v>108</v>
      </c>
      <c r="F29" t="s">
        <v>108</v>
      </c>
      <c r="G29" t="s">
        <v>108</v>
      </c>
      <c r="H29" t="s">
        <v>108</v>
      </c>
      <c r="I29" t="s">
        <v>108</v>
      </c>
      <c r="J29" t="s">
        <v>108</v>
      </c>
      <c r="K29">
        <v>0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988</v>
      </c>
      <c r="C30" t="s">
        <v>108</v>
      </c>
      <c r="D30" t="s">
        <v>948</v>
      </c>
      <c r="E30" t="s">
        <v>108</v>
      </c>
      <c r="F30" t="s">
        <v>108</v>
      </c>
      <c r="G30" t="s">
        <v>108</v>
      </c>
      <c r="H30" t="s">
        <v>108</v>
      </c>
      <c r="I30" t="s">
        <v>108</v>
      </c>
      <c r="J30" t="s">
        <v>108</v>
      </c>
      <c r="K30">
        <v>0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989</v>
      </c>
      <c r="C31" t="s">
        <v>495</v>
      </c>
      <c r="D31" t="s">
        <v>108</v>
      </c>
      <c r="E31" t="s">
        <v>108</v>
      </c>
      <c r="F31" t="s">
        <v>108</v>
      </c>
      <c r="G31" t="s">
        <v>108</v>
      </c>
      <c r="H31" t="s">
        <v>108</v>
      </c>
      <c r="I31" t="s">
        <v>108</v>
      </c>
      <c r="J31" t="s">
        <v>108</v>
      </c>
      <c r="K31">
        <v>0</v>
      </c>
      <c r="L31" t="s">
        <v>108</v>
      </c>
      <c r="M31" t="s">
        <v>108</v>
      </c>
      <c r="N31" t="s">
        <v>108</v>
      </c>
      <c r="O31" t="s">
        <v>3609</v>
      </c>
      <c r="P31" t="s">
        <v>108</v>
      </c>
      <c r="Q31" t="s">
        <v>108</v>
      </c>
    </row>
    <row r="32" spans="1:17" x14ac:dyDescent="0.35">
      <c r="A32" t="s">
        <v>24</v>
      </c>
      <c r="B32" t="s">
        <v>990</v>
      </c>
      <c r="C32" t="s">
        <v>918</v>
      </c>
      <c r="D32" t="s">
        <v>210</v>
      </c>
      <c r="E32" t="s">
        <v>108</v>
      </c>
      <c r="F32" t="s">
        <v>108</v>
      </c>
      <c r="G32" t="s">
        <v>108</v>
      </c>
      <c r="H32" t="s">
        <v>2230</v>
      </c>
      <c r="I32" t="s">
        <v>270</v>
      </c>
      <c r="J32" t="s">
        <v>108</v>
      </c>
      <c r="K32">
        <v>11.11</v>
      </c>
      <c r="L32" t="s">
        <v>108</v>
      </c>
      <c r="M32" t="s">
        <v>108</v>
      </c>
      <c r="N32" t="s">
        <v>108</v>
      </c>
      <c r="O32" t="s">
        <v>108</v>
      </c>
      <c r="P32" t="s">
        <v>108</v>
      </c>
      <c r="Q32" t="s">
        <v>108</v>
      </c>
    </row>
    <row r="33" spans="1:17" x14ac:dyDescent="0.35">
      <c r="A33" t="s">
        <v>25</v>
      </c>
      <c r="B33" t="s">
        <v>991</v>
      </c>
      <c r="C33" t="s">
        <v>919</v>
      </c>
      <c r="D33" t="s">
        <v>108</v>
      </c>
      <c r="E33" t="s">
        <v>108</v>
      </c>
      <c r="F33" t="s">
        <v>108</v>
      </c>
      <c r="G33" t="s">
        <v>108</v>
      </c>
      <c r="H33" t="s">
        <v>108</v>
      </c>
      <c r="I33" t="s">
        <v>108</v>
      </c>
      <c r="J33" t="s">
        <v>108</v>
      </c>
      <c r="K33">
        <v>0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108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 t="s">
        <v>108</v>
      </c>
      <c r="I34" t="s">
        <v>108</v>
      </c>
      <c r="J34" t="s">
        <v>108</v>
      </c>
      <c r="K34">
        <v>0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1825</v>
      </c>
      <c r="C36" t="s">
        <v>920</v>
      </c>
      <c r="D36" t="s">
        <v>949</v>
      </c>
      <c r="E36" t="s">
        <v>2084</v>
      </c>
      <c r="F36" t="s">
        <v>2268</v>
      </c>
      <c r="G36" t="s">
        <v>2440</v>
      </c>
      <c r="H36" t="s">
        <v>2550</v>
      </c>
      <c r="I36" t="s">
        <v>306</v>
      </c>
      <c r="J36" t="s">
        <v>2863</v>
      </c>
      <c r="K36">
        <v>0.67459999999999998</v>
      </c>
      <c r="L36" t="s">
        <v>3176</v>
      </c>
      <c r="M36" t="s">
        <v>3324</v>
      </c>
      <c r="N36" t="s">
        <v>3460</v>
      </c>
      <c r="O36" t="s">
        <v>3610</v>
      </c>
      <c r="P36" t="s">
        <v>1260</v>
      </c>
      <c r="Q36" t="s">
        <v>3895</v>
      </c>
    </row>
    <row r="37" spans="1:17" x14ac:dyDescent="0.35">
      <c r="A37" s="1" t="s">
        <v>29</v>
      </c>
      <c r="B37" t="s">
        <v>1826</v>
      </c>
      <c r="C37" t="s">
        <v>921</v>
      </c>
      <c r="D37" t="s">
        <v>950</v>
      </c>
      <c r="E37" t="s">
        <v>2085</v>
      </c>
      <c r="F37" t="s">
        <v>2269</v>
      </c>
      <c r="G37" t="s">
        <v>2441</v>
      </c>
      <c r="H37" t="s">
        <v>2551</v>
      </c>
      <c r="I37" t="s">
        <v>2908</v>
      </c>
      <c r="J37" t="s">
        <v>2864</v>
      </c>
      <c r="K37">
        <v>0.67349999999999999</v>
      </c>
      <c r="L37" t="s">
        <v>3177</v>
      </c>
      <c r="M37" t="s">
        <v>2715</v>
      </c>
      <c r="N37" t="s">
        <v>3461</v>
      </c>
      <c r="O37" t="s">
        <v>3611</v>
      </c>
      <c r="P37" t="s">
        <v>3761</v>
      </c>
      <c r="Q37" t="s">
        <v>3896</v>
      </c>
    </row>
    <row r="38" spans="1:17" x14ac:dyDescent="0.35">
      <c r="A38" t="s">
        <v>30</v>
      </c>
      <c r="B38" t="s">
        <v>1827</v>
      </c>
      <c r="C38" t="s">
        <v>922</v>
      </c>
      <c r="D38" t="s">
        <v>951</v>
      </c>
      <c r="E38" t="s">
        <v>2086</v>
      </c>
      <c r="F38" t="s">
        <v>2270</v>
      </c>
      <c r="G38" t="s">
        <v>2442</v>
      </c>
      <c r="H38" t="s">
        <v>2552</v>
      </c>
      <c r="I38" t="s">
        <v>2909</v>
      </c>
      <c r="J38" t="s">
        <v>975</v>
      </c>
      <c r="K38">
        <v>16.239999999999998</v>
      </c>
      <c r="L38" t="s">
        <v>3178</v>
      </c>
      <c r="M38" t="s">
        <v>3325</v>
      </c>
      <c r="N38" t="s">
        <v>204</v>
      </c>
      <c r="O38" t="s">
        <v>3261</v>
      </c>
      <c r="P38" t="s">
        <v>532</v>
      </c>
      <c r="Q38" t="s">
        <v>3897</v>
      </c>
    </row>
    <row r="39" spans="1:17" x14ac:dyDescent="0.35">
      <c r="A39" t="s">
        <v>31</v>
      </c>
      <c r="B39" t="s">
        <v>992</v>
      </c>
      <c r="C39" t="s">
        <v>923</v>
      </c>
      <c r="D39" t="s">
        <v>252</v>
      </c>
      <c r="E39" t="s">
        <v>2087</v>
      </c>
      <c r="F39" t="s">
        <v>108</v>
      </c>
      <c r="G39" t="s">
        <v>108</v>
      </c>
      <c r="H39" t="s">
        <v>632</v>
      </c>
      <c r="I39" t="s">
        <v>159</v>
      </c>
      <c r="J39" t="s">
        <v>108</v>
      </c>
      <c r="K39">
        <v>6.25</v>
      </c>
      <c r="L39" t="s">
        <v>222</v>
      </c>
      <c r="M39" t="s">
        <v>145</v>
      </c>
      <c r="N39" t="s">
        <v>466</v>
      </c>
      <c r="O39" t="s">
        <v>442</v>
      </c>
      <c r="P39" t="s">
        <v>108</v>
      </c>
      <c r="Q39" t="s">
        <v>108</v>
      </c>
    </row>
    <row r="40" spans="1:17" x14ac:dyDescent="0.35">
      <c r="A40" s="1" t="s">
        <v>32</v>
      </c>
      <c r="B40" t="s">
        <v>1828</v>
      </c>
      <c r="C40" t="s">
        <v>924</v>
      </c>
      <c r="D40" t="s">
        <v>952</v>
      </c>
      <c r="E40" t="s">
        <v>2088</v>
      </c>
      <c r="F40" t="s">
        <v>2271</v>
      </c>
      <c r="G40" t="s">
        <v>2443</v>
      </c>
      <c r="H40" t="s">
        <v>2553</v>
      </c>
      <c r="I40" t="s">
        <v>2910</v>
      </c>
      <c r="J40" t="s">
        <v>2865</v>
      </c>
      <c r="K40">
        <v>10091.15</v>
      </c>
      <c r="L40" t="s">
        <v>3179</v>
      </c>
      <c r="M40" t="s">
        <v>3326</v>
      </c>
      <c r="N40" t="s">
        <v>3462</v>
      </c>
      <c r="O40" t="s">
        <v>3612</v>
      </c>
      <c r="P40" t="s">
        <v>3762</v>
      </c>
      <c r="Q40" t="s">
        <v>3898</v>
      </c>
    </row>
    <row r="41" spans="1:17" x14ac:dyDescent="0.35">
      <c r="A41" s="1" t="s">
        <v>33</v>
      </c>
      <c r="B41" t="s">
        <v>474</v>
      </c>
      <c r="C41" t="s">
        <v>372</v>
      </c>
      <c r="D41" t="s">
        <v>108</v>
      </c>
      <c r="E41" t="s">
        <v>212</v>
      </c>
      <c r="F41" t="s">
        <v>212</v>
      </c>
      <c r="G41" t="s">
        <v>108</v>
      </c>
      <c r="H41" t="s">
        <v>235</v>
      </c>
      <c r="I41" t="s">
        <v>108</v>
      </c>
      <c r="J41" t="s">
        <v>224</v>
      </c>
      <c r="K41">
        <v>0.02</v>
      </c>
      <c r="L41" t="s">
        <v>224</v>
      </c>
      <c r="M41" t="s">
        <v>224</v>
      </c>
      <c r="N41" t="s">
        <v>219</v>
      </c>
      <c r="O41" t="s">
        <v>224</v>
      </c>
      <c r="P41" t="s">
        <v>199</v>
      </c>
      <c r="Q41" t="s">
        <v>108</v>
      </c>
    </row>
    <row r="42" spans="1:17" x14ac:dyDescent="0.35">
      <c r="A42" s="1" t="s">
        <v>34</v>
      </c>
      <c r="B42" t="s">
        <v>993</v>
      </c>
      <c r="C42" t="s">
        <v>451</v>
      </c>
      <c r="D42" t="s">
        <v>606</v>
      </c>
      <c r="E42" t="s">
        <v>606</v>
      </c>
      <c r="F42" t="s">
        <v>2107</v>
      </c>
      <c r="G42" t="s">
        <v>248</v>
      </c>
      <c r="H42" t="s">
        <v>2179</v>
      </c>
      <c r="I42" t="s">
        <v>775</v>
      </c>
      <c r="J42" t="s">
        <v>324</v>
      </c>
      <c r="K42">
        <v>0.5</v>
      </c>
      <c r="L42" t="s">
        <v>226</v>
      </c>
      <c r="M42" t="s">
        <v>296</v>
      </c>
      <c r="N42" t="s">
        <v>425</v>
      </c>
      <c r="O42" t="s">
        <v>324</v>
      </c>
      <c r="P42" t="s">
        <v>757</v>
      </c>
      <c r="Q42" t="s">
        <v>488</v>
      </c>
    </row>
    <row r="43" spans="1:17" x14ac:dyDescent="0.35">
      <c r="A43" t="s">
        <v>35</v>
      </c>
      <c r="B43" t="s">
        <v>373</v>
      </c>
      <c r="C43" t="s">
        <v>458</v>
      </c>
      <c r="D43" t="s">
        <v>467</v>
      </c>
      <c r="E43" t="s">
        <v>373</v>
      </c>
      <c r="F43" t="s">
        <v>2197</v>
      </c>
      <c r="G43" t="s">
        <v>249</v>
      </c>
      <c r="H43" t="s">
        <v>169</v>
      </c>
      <c r="I43" t="s">
        <v>2289</v>
      </c>
      <c r="J43" t="s">
        <v>2197</v>
      </c>
      <c r="K43">
        <v>0.3</v>
      </c>
      <c r="L43" t="s">
        <v>405</v>
      </c>
      <c r="M43" t="s">
        <v>451</v>
      </c>
      <c r="N43" t="s">
        <v>249</v>
      </c>
      <c r="O43" t="s">
        <v>239</v>
      </c>
      <c r="P43" t="s">
        <v>249</v>
      </c>
      <c r="Q43" t="s">
        <v>249</v>
      </c>
    </row>
    <row r="44" spans="1:17" x14ac:dyDescent="0.35">
      <c r="A44" t="s">
        <v>36</v>
      </c>
      <c r="B44" t="s">
        <v>1829</v>
      </c>
      <c r="C44" t="s">
        <v>925</v>
      </c>
      <c r="D44" t="s">
        <v>607</v>
      </c>
      <c r="E44" t="s">
        <v>773</v>
      </c>
      <c r="F44" t="s">
        <v>969</v>
      </c>
      <c r="G44" t="s">
        <v>893</v>
      </c>
      <c r="H44" t="s">
        <v>2536</v>
      </c>
      <c r="I44" t="s">
        <v>1045</v>
      </c>
      <c r="J44" t="s">
        <v>656</v>
      </c>
      <c r="K44">
        <v>3.96</v>
      </c>
      <c r="L44" t="s">
        <v>580</v>
      </c>
      <c r="M44" t="s">
        <v>2736</v>
      </c>
      <c r="N44" t="s">
        <v>1453</v>
      </c>
      <c r="O44" t="s">
        <v>2216</v>
      </c>
      <c r="P44" t="s">
        <v>244</v>
      </c>
      <c r="Q44" t="s">
        <v>475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995</v>
      </c>
      <c r="C46" t="s">
        <v>926</v>
      </c>
      <c r="D46" t="s">
        <v>953</v>
      </c>
      <c r="E46" t="s">
        <v>2089</v>
      </c>
      <c r="F46" t="s">
        <v>2272</v>
      </c>
      <c r="G46" t="s">
        <v>2444</v>
      </c>
      <c r="H46" t="s">
        <v>2554</v>
      </c>
      <c r="I46" t="s">
        <v>2911</v>
      </c>
      <c r="J46" t="s">
        <v>2866</v>
      </c>
      <c r="K46">
        <v>92.56</v>
      </c>
      <c r="L46" t="s">
        <v>3180</v>
      </c>
      <c r="M46" t="s">
        <v>3327</v>
      </c>
      <c r="N46" t="s">
        <v>367</v>
      </c>
      <c r="O46" t="s">
        <v>3613</v>
      </c>
      <c r="P46" t="s">
        <v>3763</v>
      </c>
      <c r="Q46" t="s">
        <v>3899</v>
      </c>
    </row>
    <row r="47" spans="1:17" x14ac:dyDescent="0.35">
      <c r="A47" s="1" t="s">
        <v>39</v>
      </c>
      <c r="B47" t="s">
        <v>302</v>
      </c>
      <c r="C47" t="s">
        <v>465</v>
      </c>
      <c r="D47" t="s">
        <v>954</v>
      </c>
      <c r="E47" t="s">
        <v>284</v>
      </c>
      <c r="F47" t="s">
        <v>209</v>
      </c>
      <c r="G47" t="s">
        <v>417</v>
      </c>
      <c r="H47" t="s">
        <v>428</v>
      </c>
      <c r="I47" t="s">
        <v>2524</v>
      </c>
      <c r="J47" t="s">
        <v>2305</v>
      </c>
      <c r="K47">
        <v>6.37</v>
      </c>
      <c r="L47" t="s">
        <v>245</v>
      </c>
      <c r="M47" t="s">
        <v>567</v>
      </c>
      <c r="N47" t="s">
        <v>460</v>
      </c>
      <c r="O47" t="s">
        <v>255</v>
      </c>
      <c r="P47" t="s">
        <v>3764</v>
      </c>
      <c r="Q47" t="s">
        <v>828</v>
      </c>
    </row>
    <row r="48" spans="1:17" x14ac:dyDescent="0.35">
      <c r="A48" t="s">
        <v>40</v>
      </c>
      <c r="B48" t="s">
        <v>344</v>
      </c>
      <c r="C48" t="s">
        <v>250</v>
      </c>
      <c r="D48" t="s">
        <v>236</v>
      </c>
      <c r="E48" t="s">
        <v>344</v>
      </c>
      <c r="F48" t="s">
        <v>328</v>
      </c>
      <c r="G48" t="s">
        <v>260</v>
      </c>
      <c r="H48" t="s">
        <v>328</v>
      </c>
      <c r="I48" t="s">
        <v>519</v>
      </c>
      <c r="J48" t="s">
        <v>655</v>
      </c>
      <c r="K48">
        <v>1.3</v>
      </c>
      <c r="L48" t="s">
        <v>1972</v>
      </c>
      <c r="M48" t="s">
        <v>914</v>
      </c>
      <c r="N48" t="s">
        <v>491</v>
      </c>
      <c r="O48" t="s">
        <v>328</v>
      </c>
      <c r="P48" t="s">
        <v>3243</v>
      </c>
      <c r="Q48" t="s">
        <v>944</v>
      </c>
    </row>
    <row r="49" spans="1:17" x14ac:dyDescent="0.35">
      <c r="A49" t="s">
        <v>41</v>
      </c>
      <c r="B49" t="s">
        <v>996</v>
      </c>
      <c r="C49" t="s">
        <v>927</v>
      </c>
      <c r="D49" t="s">
        <v>955</v>
      </c>
      <c r="E49" t="s">
        <v>2090</v>
      </c>
      <c r="F49" t="s">
        <v>2273</v>
      </c>
      <c r="G49" t="s">
        <v>2445</v>
      </c>
      <c r="H49" t="s">
        <v>2555</v>
      </c>
      <c r="I49" t="s">
        <v>2912</v>
      </c>
      <c r="J49" t="s">
        <v>2867</v>
      </c>
      <c r="K49">
        <v>188.48</v>
      </c>
      <c r="L49" t="s">
        <v>3181</v>
      </c>
      <c r="M49" t="s">
        <v>3328</v>
      </c>
      <c r="N49" t="s">
        <v>3463</v>
      </c>
      <c r="O49" t="s">
        <v>3614</v>
      </c>
      <c r="P49" t="s">
        <v>3765</v>
      </c>
      <c r="Q49" t="s">
        <v>3900</v>
      </c>
    </row>
    <row r="50" spans="1:17" x14ac:dyDescent="0.35">
      <c r="A50" t="s">
        <v>42</v>
      </c>
      <c r="B50" t="s">
        <v>997</v>
      </c>
      <c r="C50" t="s">
        <v>928</v>
      </c>
      <c r="D50" t="s">
        <v>956</v>
      </c>
      <c r="E50" t="s">
        <v>108</v>
      </c>
      <c r="F50" t="s">
        <v>108</v>
      </c>
      <c r="G50" t="s">
        <v>108</v>
      </c>
      <c r="H50" t="s">
        <v>2524</v>
      </c>
      <c r="I50" t="s">
        <v>108</v>
      </c>
      <c r="J50" t="s">
        <v>108</v>
      </c>
      <c r="K50">
        <v>5.24</v>
      </c>
      <c r="L50" t="s">
        <v>3182</v>
      </c>
      <c r="M50" t="s">
        <v>108</v>
      </c>
      <c r="N50" t="s">
        <v>108</v>
      </c>
      <c r="O50" t="s">
        <v>108</v>
      </c>
      <c r="P50" t="s">
        <v>108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1830</v>
      </c>
      <c r="C52" t="s">
        <v>929</v>
      </c>
      <c r="D52" t="s">
        <v>957</v>
      </c>
      <c r="E52" t="s">
        <v>2091</v>
      </c>
      <c r="F52" t="s">
        <v>2274</v>
      </c>
      <c r="G52" t="s">
        <v>2446</v>
      </c>
      <c r="H52" t="s">
        <v>2556</v>
      </c>
      <c r="I52" t="s">
        <v>2913</v>
      </c>
      <c r="J52" t="s">
        <v>2868</v>
      </c>
      <c r="K52">
        <v>1.0892999999999999</v>
      </c>
      <c r="L52" t="s">
        <v>3183</v>
      </c>
      <c r="M52" t="s">
        <v>3329</v>
      </c>
      <c r="N52" t="s">
        <v>3464</v>
      </c>
      <c r="O52" t="s">
        <v>882</v>
      </c>
      <c r="P52" t="s">
        <v>3766</v>
      </c>
      <c r="Q52" t="s">
        <v>3901</v>
      </c>
    </row>
    <row r="53" spans="1:17" x14ac:dyDescent="0.35">
      <c r="A53" t="s">
        <v>45</v>
      </c>
      <c r="B53" t="s">
        <v>1831</v>
      </c>
      <c r="C53" t="s">
        <v>930</v>
      </c>
      <c r="D53" t="s">
        <v>958</v>
      </c>
      <c r="E53" t="s">
        <v>2092</v>
      </c>
      <c r="F53" t="s">
        <v>2275</v>
      </c>
      <c r="G53" t="s">
        <v>2447</v>
      </c>
      <c r="H53" t="s">
        <v>2557</v>
      </c>
      <c r="I53" t="s">
        <v>2914</v>
      </c>
      <c r="J53" t="s">
        <v>2477</v>
      </c>
      <c r="K53">
        <v>0.53839999999999999</v>
      </c>
      <c r="L53" t="s">
        <v>3184</v>
      </c>
      <c r="M53" t="s">
        <v>3330</v>
      </c>
      <c r="N53" t="s">
        <v>3297</v>
      </c>
      <c r="O53" t="s">
        <v>3615</v>
      </c>
      <c r="P53" t="s">
        <v>3767</v>
      </c>
      <c r="Q53" t="s">
        <v>3384</v>
      </c>
    </row>
    <row r="54" spans="1:17" x14ac:dyDescent="0.35">
      <c r="A54" t="s">
        <v>46</v>
      </c>
      <c r="B54" t="s">
        <v>1832</v>
      </c>
      <c r="C54" t="s">
        <v>931</v>
      </c>
      <c r="D54" t="s">
        <v>763</v>
      </c>
      <c r="E54" t="s">
        <v>2093</v>
      </c>
      <c r="F54" t="s">
        <v>2276</v>
      </c>
      <c r="G54" t="s">
        <v>2448</v>
      </c>
      <c r="H54" t="s">
        <v>2558</v>
      </c>
      <c r="I54" t="s">
        <v>2915</v>
      </c>
      <c r="J54" t="s">
        <v>2869</v>
      </c>
      <c r="K54">
        <v>0.65249999999999997</v>
      </c>
      <c r="L54" t="s">
        <v>3185</v>
      </c>
      <c r="M54" t="s">
        <v>3331</v>
      </c>
      <c r="N54" t="s">
        <v>3465</v>
      </c>
      <c r="O54" t="s">
        <v>3616</v>
      </c>
      <c r="P54" t="s">
        <v>3768</v>
      </c>
      <c r="Q54" t="s">
        <v>1750</v>
      </c>
    </row>
    <row r="55" spans="1:17" x14ac:dyDescent="0.35">
      <c r="A55" t="s">
        <v>47</v>
      </c>
      <c r="B55" t="s">
        <v>1833</v>
      </c>
      <c r="C55" t="s">
        <v>932</v>
      </c>
      <c r="D55" t="s">
        <v>959</v>
      </c>
      <c r="E55" t="s">
        <v>2094</v>
      </c>
      <c r="F55" t="s">
        <v>2277</v>
      </c>
      <c r="G55" t="s">
        <v>2449</v>
      </c>
      <c r="H55" t="s">
        <v>2167</v>
      </c>
      <c r="I55" t="s">
        <v>2916</v>
      </c>
      <c r="J55" t="s">
        <v>211</v>
      </c>
      <c r="K55">
        <v>0.61939999999999995</v>
      </c>
      <c r="L55" t="s">
        <v>3186</v>
      </c>
      <c r="M55" t="s">
        <v>3332</v>
      </c>
      <c r="N55" t="s">
        <v>3466</v>
      </c>
      <c r="O55" t="s">
        <v>3617</v>
      </c>
      <c r="P55" t="s">
        <v>3769</v>
      </c>
      <c r="Q55" t="s">
        <v>2258</v>
      </c>
    </row>
    <row r="56" spans="1:17" x14ac:dyDescent="0.35">
      <c r="A56" s="2" t="s">
        <v>48</v>
      </c>
      <c r="B56" t="s">
        <v>1825</v>
      </c>
      <c r="C56" t="s">
        <v>920</v>
      </c>
      <c r="D56" t="s">
        <v>949</v>
      </c>
      <c r="E56" t="s">
        <v>2084</v>
      </c>
      <c r="F56" t="s">
        <v>2268</v>
      </c>
      <c r="G56" t="s">
        <v>2440</v>
      </c>
      <c r="H56" t="s">
        <v>2550</v>
      </c>
      <c r="I56" t="s">
        <v>306</v>
      </c>
      <c r="J56" t="s">
        <v>2863</v>
      </c>
      <c r="K56">
        <v>0.67459999999999998</v>
      </c>
      <c r="L56" t="s">
        <v>3176</v>
      </c>
      <c r="M56" t="s">
        <v>3324</v>
      </c>
      <c r="N56" t="s">
        <v>3460</v>
      </c>
      <c r="O56" t="s">
        <v>3610</v>
      </c>
      <c r="P56" t="s">
        <v>1260</v>
      </c>
      <c r="Q56" t="s">
        <v>3895</v>
      </c>
    </row>
    <row r="57" spans="1:17" x14ac:dyDescent="0.35">
      <c r="A57" t="s">
        <v>49</v>
      </c>
      <c r="B57" t="s">
        <v>998</v>
      </c>
      <c r="C57" t="s">
        <v>254</v>
      </c>
      <c r="D57" t="s">
        <v>203</v>
      </c>
      <c r="E57" t="s">
        <v>567</v>
      </c>
      <c r="F57" t="s">
        <v>437</v>
      </c>
      <c r="G57" t="s">
        <v>2076</v>
      </c>
      <c r="H57" t="s">
        <v>972</v>
      </c>
      <c r="I57" t="s">
        <v>446</v>
      </c>
      <c r="J57" t="s">
        <v>888</v>
      </c>
      <c r="K57">
        <v>6</v>
      </c>
      <c r="L57" t="s">
        <v>216</v>
      </c>
      <c r="M57" t="s">
        <v>1049</v>
      </c>
      <c r="N57" t="s">
        <v>249</v>
      </c>
      <c r="O57" t="s">
        <v>355</v>
      </c>
      <c r="P57" t="s">
        <v>2427</v>
      </c>
      <c r="Q57" t="s">
        <v>3902</v>
      </c>
    </row>
    <row r="58" spans="1:17" x14ac:dyDescent="0.35">
      <c r="A58" t="s">
        <v>50</v>
      </c>
      <c r="B58" t="s">
        <v>908</v>
      </c>
      <c r="C58" t="s">
        <v>933</v>
      </c>
      <c r="D58" t="s">
        <v>496</v>
      </c>
      <c r="E58" t="s">
        <v>418</v>
      </c>
      <c r="F58" t="s">
        <v>970</v>
      </c>
      <c r="G58" t="s">
        <v>216</v>
      </c>
      <c r="H58" t="s">
        <v>2267</v>
      </c>
      <c r="I58" t="s">
        <v>2076</v>
      </c>
      <c r="J58" t="s">
        <v>228</v>
      </c>
      <c r="K58">
        <v>1.79</v>
      </c>
      <c r="L58" t="s">
        <v>244</v>
      </c>
      <c r="M58" t="s">
        <v>3333</v>
      </c>
      <c r="N58" t="s">
        <v>911</v>
      </c>
      <c r="O58" t="s">
        <v>893</v>
      </c>
      <c r="P58" t="s">
        <v>475</v>
      </c>
      <c r="Q58" t="s">
        <v>249</v>
      </c>
    </row>
    <row r="59" spans="1:17" x14ac:dyDescent="0.35">
      <c r="A59" t="s">
        <v>51</v>
      </c>
      <c r="B59" t="s">
        <v>837</v>
      </c>
      <c r="C59" t="s">
        <v>934</v>
      </c>
      <c r="D59" t="s">
        <v>431</v>
      </c>
      <c r="E59" t="s">
        <v>968</v>
      </c>
      <c r="F59" t="s">
        <v>439</v>
      </c>
      <c r="G59" t="s">
        <v>1050</v>
      </c>
      <c r="H59" t="s">
        <v>626</v>
      </c>
      <c r="I59" t="s">
        <v>1150</v>
      </c>
      <c r="J59" t="s">
        <v>2260</v>
      </c>
      <c r="K59">
        <v>4.47</v>
      </c>
      <c r="L59" t="s">
        <v>2146</v>
      </c>
      <c r="M59" t="s">
        <v>2724</v>
      </c>
      <c r="N59" t="s">
        <v>2057</v>
      </c>
      <c r="O59" t="s">
        <v>631</v>
      </c>
      <c r="P59" t="s">
        <v>581</v>
      </c>
      <c r="Q59" t="s">
        <v>2216</v>
      </c>
    </row>
    <row r="60" spans="1:17" x14ac:dyDescent="0.35">
      <c r="A60" t="s">
        <v>52</v>
      </c>
      <c r="B60" t="s">
        <v>969</v>
      </c>
      <c r="C60" t="s">
        <v>608</v>
      </c>
      <c r="D60" t="s">
        <v>960</v>
      </c>
      <c r="E60" t="s">
        <v>628</v>
      </c>
      <c r="F60" t="s">
        <v>2278</v>
      </c>
      <c r="G60" t="s">
        <v>914</v>
      </c>
      <c r="H60" t="s">
        <v>973</v>
      </c>
      <c r="I60" t="s">
        <v>914</v>
      </c>
      <c r="J60" t="s">
        <v>108</v>
      </c>
      <c r="K60">
        <v>3.5</v>
      </c>
      <c r="L60" t="s">
        <v>496</v>
      </c>
      <c r="M60" t="s">
        <v>437</v>
      </c>
      <c r="N60" t="s">
        <v>271</v>
      </c>
      <c r="O60" t="s">
        <v>631</v>
      </c>
      <c r="P60" t="s">
        <v>970</v>
      </c>
      <c r="Q60" t="s">
        <v>277</v>
      </c>
    </row>
    <row r="61" spans="1:17" x14ac:dyDescent="0.35">
      <c r="A61" s="1" t="s">
        <v>53</v>
      </c>
      <c r="B61" t="s">
        <v>278</v>
      </c>
      <c r="C61" t="s">
        <v>466</v>
      </c>
      <c r="D61" t="s">
        <v>439</v>
      </c>
      <c r="E61" t="s">
        <v>632</v>
      </c>
      <c r="F61" t="s">
        <v>654</v>
      </c>
      <c r="G61" t="s">
        <v>666</v>
      </c>
      <c r="H61" t="s">
        <v>455</v>
      </c>
      <c r="I61" t="s">
        <v>2216</v>
      </c>
      <c r="J61" t="s">
        <v>470</v>
      </c>
      <c r="K61">
        <v>4.3099999999999996</v>
      </c>
      <c r="L61" t="s">
        <v>570</v>
      </c>
      <c r="M61" t="s">
        <v>3334</v>
      </c>
      <c r="N61" t="s">
        <v>1962</v>
      </c>
      <c r="O61" t="s">
        <v>262</v>
      </c>
      <c r="P61" t="s">
        <v>330</v>
      </c>
      <c r="Q61" t="s">
        <v>482</v>
      </c>
    </row>
    <row r="62" spans="1:17" x14ac:dyDescent="0.35">
      <c r="A62" t="s">
        <v>54</v>
      </c>
      <c r="B62" t="s">
        <v>1834</v>
      </c>
      <c r="C62" t="s">
        <v>935</v>
      </c>
      <c r="D62" t="s">
        <v>961</v>
      </c>
      <c r="E62" t="s">
        <v>2095</v>
      </c>
      <c r="F62" t="s">
        <v>2279</v>
      </c>
      <c r="G62" t="s">
        <v>2450</v>
      </c>
      <c r="H62" t="s">
        <v>2559</v>
      </c>
      <c r="I62" t="s">
        <v>2917</v>
      </c>
      <c r="J62" t="s">
        <v>2870</v>
      </c>
      <c r="K62">
        <v>13335.78</v>
      </c>
      <c r="L62" t="s">
        <v>3187</v>
      </c>
      <c r="M62" t="s">
        <v>3335</v>
      </c>
      <c r="N62" t="s">
        <v>3467</v>
      </c>
      <c r="O62" t="s">
        <v>3618</v>
      </c>
      <c r="P62" t="s">
        <v>3770</v>
      </c>
      <c r="Q62" t="s">
        <v>3903</v>
      </c>
    </row>
    <row r="63" spans="1:17" x14ac:dyDescent="0.35">
      <c r="A63" t="s">
        <v>55</v>
      </c>
      <c r="B63" t="s">
        <v>1835</v>
      </c>
      <c r="C63" t="s">
        <v>936</v>
      </c>
      <c r="D63" t="s">
        <v>962</v>
      </c>
      <c r="E63" t="s">
        <v>2096</v>
      </c>
      <c r="F63" t="s">
        <v>2280</v>
      </c>
      <c r="G63" t="s">
        <v>2451</v>
      </c>
      <c r="H63" t="s">
        <v>2560</v>
      </c>
      <c r="I63" t="s">
        <v>2918</v>
      </c>
      <c r="J63" t="s">
        <v>2871</v>
      </c>
      <c r="K63">
        <v>7236.82</v>
      </c>
      <c r="L63" t="s">
        <v>3188</v>
      </c>
      <c r="M63" t="s">
        <v>3336</v>
      </c>
      <c r="N63" t="s">
        <v>3468</v>
      </c>
      <c r="O63" t="s">
        <v>3619</v>
      </c>
      <c r="P63" t="s">
        <v>3771</v>
      </c>
      <c r="Q63" t="s">
        <v>3904</v>
      </c>
    </row>
    <row r="64" spans="1:17" x14ac:dyDescent="0.35">
      <c r="A64" t="s">
        <v>56</v>
      </c>
      <c r="B64" t="s">
        <v>1836</v>
      </c>
      <c r="C64" t="s">
        <v>937</v>
      </c>
      <c r="D64" t="s">
        <v>963</v>
      </c>
      <c r="E64" t="s">
        <v>2097</v>
      </c>
      <c r="F64" t="s">
        <v>2281</v>
      </c>
      <c r="G64" t="s">
        <v>2452</v>
      </c>
      <c r="H64" t="s">
        <v>2561</v>
      </c>
      <c r="I64" t="s">
        <v>2919</v>
      </c>
      <c r="J64" t="s">
        <v>2872</v>
      </c>
      <c r="K64">
        <v>9322.0499999999993</v>
      </c>
      <c r="L64" t="s">
        <v>3189</v>
      </c>
      <c r="M64" t="s">
        <v>3337</v>
      </c>
      <c r="N64" t="s">
        <v>3469</v>
      </c>
      <c r="O64" t="s">
        <v>3620</v>
      </c>
      <c r="P64" t="s">
        <v>3772</v>
      </c>
      <c r="Q64" t="s">
        <v>3905</v>
      </c>
    </row>
    <row r="65" spans="1:17" x14ac:dyDescent="0.35">
      <c r="A65" t="s">
        <v>57</v>
      </c>
      <c r="B65" t="s">
        <v>1837</v>
      </c>
      <c r="C65" t="s">
        <v>938</v>
      </c>
      <c r="D65" t="s">
        <v>964</v>
      </c>
      <c r="E65" t="s">
        <v>2098</v>
      </c>
      <c r="F65" t="s">
        <v>2282</v>
      </c>
      <c r="G65" t="s">
        <v>2453</v>
      </c>
      <c r="H65" t="s">
        <v>2562</v>
      </c>
      <c r="I65" t="s">
        <v>2920</v>
      </c>
      <c r="J65" t="s">
        <v>108</v>
      </c>
      <c r="K65">
        <v>13991.78</v>
      </c>
      <c r="L65" t="s">
        <v>3190</v>
      </c>
      <c r="M65" t="s">
        <v>3338</v>
      </c>
      <c r="N65" t="s">
        <v>3470</v>
      </c>
      <c r="O65" t="s">
        <v>3621</v>
      </c>
      <c r="P65" t="s">
        <v>3773</v>
      </c>
      <c r="Q65" t="s">
        <v>3906</v>
      </c>
    </row>
    <row r="66" spans="1:17" x14ac:dyDescent="0.35">
      <c r="A66" t="s">
        <v>58</v>
      </c>
      <c r="B66" t="s">
        <v>1828</v>
      </c>
      <c r="C66" t="s">
        <v>924</v>
      </c>
      <c r="D66" t="s">
        <v>952</v>
      </c>
      <c r="E66" t="s">
        <v>2088</v>
      </c>
      <c r="F66" t="s">
        <v>2271</v>
      </c>
      <c r="G66" t="s">
        <v>2443</v>
      </c>
      <c r="H66" t="s">
        <v>2553</v>
      </c>
      <c r="I66" t="s">
        <v>2910</v>
      </c>
      <c r="J66" t="s">
        <v>2865</v>
      </c>
      <c r="K66">
        <v>10091.15</v>
      </c>
      <c r="L66" t="s">
        <v>3179</v>
      </c>
      <c r="M66" t="s">
        <v>3326</v>
      </c>
      <c r="N66" t="s">
        <v>3462</v>
      </c>
      <c r="O66" t="s">
        <v>3612</v>
      </c>
      <c r="P66" t="s">
        <v>3762</v>
      </c>
      <c r="Q66" t="s">
        <v>3898</v>
      </c>
    </row>
    <row r="67" spans="1:17" x14ac:dyDescent="0.35">
      <c r="A67" t="s">
        <v>59</v>
      </c>
      <c r="B67" t="s">
        <v>195</v>
      </c>
      <c r="C67" t="s">
        <v>337</v>
      </c>
      <c r="D67" t="s">
        <v>108</v>
      </c>
      <c r="E67" t="s">
        <v>108</v>
      </c>
      <c r="F67" t="s">
        <v>108</v>
      </c>
      <c r="G67" t="s">
        <v>108</v>
      </c>
      <c r="H67" t="s">
        <v>108</v>
      </c>
      <c r="I67" t="s">
        <v>108</v>
      </c>
      <c r="J67" t="s">
        <v>108</v>
      </c>
      <c r="K67">
        <v>0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999</v>
      </c>
      <c r="C68" t="s">
        <v>939</v>
      </c>
      <c r="D68" t="s">
        <v>108</v>
      </c>
      <c r="E68" t="s">
        <v>108</v>
      </c>
      <c r="F68" t="s">
        <v>108</v>
      </c>
      <c r="G68" t="s">
        <v>108</v>
      </c>
      <c r="H68" t="s">
        <v>108</v>
      </c>
      <c r="I68" t="s">
        <v>108</v>
      </c>
      <c r="J68" t="s">
        <v>108</v>
      </c>
      <c r="K68">
        <v>0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1000</v>
      </c>
      <c r="C69" t="s">
        <v>940</v>
      </c>
      <c r="D69" t="s">
        <v>108</v>
      </c>
      <c r="E69" t="s">
        <v>108</v>
      </c>
      <c r="F69" t="s">
        <v>108</v>
      </c>
      <c r="G69" t="s">
        <v>108</v>
      </c>
      <c r="H69" t="s">
        <v>108</v>
      </c>
      <c r="I69" t="s">
        <v>108</v>
      </c>
      <c r="J69" t="s">
        <v>108</v>
      </c>
      <c r="K69">
        <v>0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1001</v>
      </c>
      <c r="C70" t="s">
        <v>270</v>
      </c>
      <c r="D70" t="s">
        <v>108</v>
      </c>
      <c r="E70" t="s">
        <v>108</v>
      </c>
      <c r="F70" t="s">
        <v>108</v>
      </c>
      <c r="G70" t="s">
        <v>108</v>
      </c>
      <c r="H70" t="s">
        <v>108</v>
      </c>
      <c r="I70" t="s">
        <v>108</v>
      </c>
      <c r="J70" t="s">
        <v>108</v>
      </c>
      <c r="K70">
        <v>0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1002</v>
      </c>
      <c r="C71" t="s">
        <v>941</v>
      </c>
      <c r="D71" t="s">
        <v>108</v>
      </c>
      <c r="E71" t="s">
        <v>108</v>
      </c>
      <c r="F71" t="s">
        <v>108</v>
      </c>
      <c r="G71" t="s">
        <v>108</v>
      </c>
      <c r="H71" t="s">
        <v>108</v>
      </c>
      <c r="I71" t="s">
        <v>108</v>
      </c>
      <c r="J71" t="s">
        <v>108</v>
      </c>
      <c r="K71">
        <v>0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1003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 t="s">
        <v>108</v>
      </c>
      <c r="I72" t="s">
        <v>108</v>
      </c>
      <c r="J72" t="s">
        <v>108</v>
      </c>
      <c r="K72">
        <v>0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1004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 t="s">
        <v>108</v>
      </c>
      <c r="I73" t="s">
        <v>108</v>
      </c>
      <c r="J73" t="s">
        <v>108</v>
      </c>
      <c r="K73">
        <v>0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1005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 t="s">
        <v>108</v>
      </c>
      <c r="I74" t="s">
        <v>108</v>
      </c>
      <c r="J74" t="s">
        <v>108</v>
      </c>
      <c r="K74">
        <v>0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1006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 t="s">
        <v>108</v>
      </c>
      <c r="I75" t="s">
        <v>108</v>
      </c>
      <c r="J75" t="s">
        <v>108</v>
      </c>
      <c r="K75">
        <v>0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 t="s">
        <v>108</v>
      </c>
      <c r="I76" t="s">
        <v>108</v>
      </c>
      <c r="J76" t="s">
        <v>108</v>
      </c>
      <c r="K76">
        <v>0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535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 t="s">
        <v>108</v>
      </c>
      <c r="I78" t="s">
        <v>108</v>
      </c>
      <c r="J78" t="s">
        <v>108</v>
      </c>
      <c r="K78">
        <v>0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1838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 t="s">
        <v>211</v>
      </c>
      <c r="I79" t="s">
        <v>211</v>
      </c>
      <c r="J79" t="s">
        <v>211</v>
      </c>
      <c r="K79">
        <v>0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 t="s">
        <v>108</v>
      </c>
      <c r="I80" t="s">
        <v>108</v>
      </c>
      <c r="J80" t="s">
        <v>108</v>
      </c>
      <c r="K80">
        <v>0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1007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 t="s">
        <v>211</v>
      </c>
      <c r="I81" t="s">
        <v>211</v>
      </c>
      <c r="J81" t="s">
        <v>211</v>
      </c>
      <c r="K81">
        <v>0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199</v>
      </c>
      <c r="C82" t="s">
        <v>224</v>
      </c>
      <c r="D82" t="s">
        <v>680</v>
      </c>
      <c r="E82" t="s">
        <v>219</v>
      </c>
      <c r="F82" t="s">
        <v>219</v>
      </c>
      <c r="G82" t="s">
        <v>295</v>
      </c>
      <c r="H82" t="s">
        <v>206</v>
      </c>
      <c r="I82" t="s">
        <v>232</v>
      </c>
      <c r="J82" t="s">
        <v>695</v>
      </c>
      <c r="K82">
        <v>0.06</v>
      </c>
      <c r="L82" t="s">
        <v>212</v>
      </c>
      <c r="M82" t="s">
        <v>235</v>
      </c>
      <c r="N82" t="s">
        <v>295</v>
      </c>
      <c r="O82" t="s">
        <v>167</v>
      </c>
      <c r="P82" t="s">
        <v>659</v>
      </c>
      <c r="Q82" t="s">
        <v>372</v>
      </c>
    </row>
    <row r="83" spans="1:17" x14ac:dyDescent="0.35">
      <c r="A83" s="1" t="s">
        <v>75</v>
      </c>
      <c r="B83" t="s">
        <v>1008</v>
      </c>
      <c r="C83" t="s">
        <v>942</v>
      </c>
      <c r="D83" t="s">
        <v>965</v>
      </c>
      <c r="E83" t="s">
        <v>2099</v>
      </c>
      <c r="F83" t="s">
        <v>2283</v>
      </c>
      <c r="G83" t="s">
        <v>2454</v>
      </c>
      <c r="H83" t="s">
        <v>1933</v>
      </c>
      <c r="I83" t="s">
        <v>2921</v>
      </c>
      <c r="J83" t="s">
        <v>2873</v>
      </c>
      <c r="K83">
        <v>0.98540000000000005</v>
      </c>
      <c r="L83" t="s">
        <v>3191</v>
      </c>
      <c r="M83" t="s">
        <v>3339</v>
      </c>
      <c r="N83" t="s">
        <v>3471</v>
      </c>
      <c r="O83" t="s">
        <v>2959</v>
      </c>
      <c r="P83" t="s">
        <v>3774</v>
      </c>
      <c r="Q83" t="s">
        <v>3907</v>
      </c>
    </row>
    <row r="84" spans="1:17" x14ac:dyDescent="0.35">
      <c r="A84" t="s">
        <v>76</v>
      </c>
      <c r="B84" t="s">
        <v>1839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 t="s">
        <v>108</v>
      </c>
      <c r="I84" t="s">
        <v>108</v>
      </c>
      <c r="J84" t="s">
        <v>108</v>
      </c>
      <c r="K84">
        <v>0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1009</v>
      </c>
      <c r="C85" t="s">
        <v>943</v>
      </c>
      <c r="D85" t="s">
        <v>966</v>
      </c>
      <c r="E85" t="s">
        <v>2100</v>
      </c>
      <c r="F85" t="s">
        <v>2284</v>
      </c>
      <c r="G85" t="s">
        <v>2455</v>
      </c>
      <c r="H85" t="s">
        <v>2563</v>
      </c>
      <c r="I85" t="s">
        <v>2922</v>
      </c>
      <c r="J85" t="s">
        <v>2874</v>
      </c>
      <c r="K85">
        <v>6959.1</v>
      </c>
      <c r="L85" t="s">
        <v>3192</v>
      </c>
      <c r="M85" t="s">
        <v>3340</v>
      </c>
      <c r="N85" t="s">
        <v>3472</v>
      </c>
      <c r="O85" t="s">
        <v>3622</v>
      </c>
      <c r="P85" t="s">
        <v>3775</v>
      </c>
      <c r="Q85" t="s">
        <v>3908</v>
      </c>
    </row>
    <row r="86" spans="1:17" x14ac:dyDescent="0.35">
      <c r="A86" t="s">
        <v>78</v>
      </c>
      <c r="B86" t="s">
        <v>403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 t="s">
        <v>108</v>
      </c>
      <c r="I86" t="s">
        <v>108</v>
      </c>
      <c r="J86" t="s">
        <v>108</v>
      </c>
      <c r="K86">
        <v>0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138</v>
      </c>
    </row>
    <row r="2" spans="1:17" s="2" customFormat="1" x14ac:dyDescent="0.35">
      <c r="A2" t="s">
        <v>1587</v>
      </c>
      <c r="B2" s="2" t="s">
        <v>80</v>
      </c>
      <c r="C2" s="2" t="s">
        <v>81</v>
      </c>
      <c r="D2" s="2" t="s">
        <v>82</v>
      </c>
      <c r="E2" s="2" t="s">
        <v>83</v>
      </c>
      <c r="F2" s="2" t="s">
        <v>84</v>
      </c>
      <c r="G2" s="2" t="s">
        <v>85</v>
      </c>
      <c r="H2" s="2" t="s">
        <v>86</v>
      </c>
      <c r="I2" s="2" t="s">
        <v>87</v>
      </c>
      <c r="J2" s="2" t="s">
        <v>88</v>
      </c>
      <c r="K2" s="2" t="s">
        <v>89</v>
      </c>
      <c r="L2" s="2" t="s">
        <v>90</v>
      </c>
      <c r="M2" s="2" t="s">
        <v>91</v>
      </c>
      <c r="N2" s="2" t="s">
        <v>92</v>
      </c>
      <c r="O2" s="2" t="s">
        <v>93</v>
      </c>
      <c r="P2" s="2" t="s">
        <v>94</v>
      </c>
      <c r="Q2" s="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2826</v>
      </c>
      <c r="C4" s="19">
        <v>782</v>
      </c>
      <c r="D4" s="19">
        <v>220</v>
      </c>
      <c r="E4" s="20">
        <v>205</v>
      </c>
      <c r="F4" s="20">
        <v>135</v>
      </c>
      <c r="G4" s="20">
        <v>94</v>
      </c>
      <c r="H4" s="20">
        <v>281</v>
      </c>
      <c r="I4" s="20">
        <v>158</v>
      </c>
      <c r="J4" s="20">
        <v>172</v>
      </c>
      <c r="K4" s="20">
        <v>215</v>
      </c>
      <c r="L4" s="20">
        <v>151</v>
      </c>
      <c r="M4" s="20">
        <v>215</v>
      </c>
      <c r="N4" s="20">
        <v>63</v>
      </c>
      <c r="O4" s="20">
        <v>216</v>
      </c>
      <c r="P4" s="20">
        <v>68</v>
      </c>
      <c r="Q4" s="20">
        <v>60</v>
      </c>
    </row>
    <row r="5" spans="1:17" x14ac:dyDescent="0.35">
      <c r="A5" s="16" t="s">
        <v>110</v>
      </c>
      <c r="B5" s="19"/>
      <c r="C5" s="19"/>
      <c r="D5" s="19">
        <v>3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>
        <v>20</v>
      </c>
      <c r="P5" s="19"/>
      <c r="Q5" s="19"/>
    </row>
    <row r="6" spans="1:17" x14ac:dyDescent="0.35">
      <c r="A6" s="16" t="s">
        <v>111</v>
      </c>
      <c r="B6" s="19"/>
      <c r="C6" s="19"/>
      <c r="D6" s="19"/>
      <c r="E6" s="19"/>
      <c r="F6" s="19">
        <v>4</v>
      </c>
      <c r="G6" s="19"/>
      <c r="H6" s="20"/>
      <c r="I6" s="20">
        <v>2</v>
      </c>
      <c r="J6" s="20">
        <v>4</v>
      </c>
      <c r="K6" s="20"/>
      <c r="L6" s="20"/>
      <c r="M6" s="20">
        <v>2</v>
      </c>
      <c r="N6" s="20"/>
      <c r="O6" s="20">
        <v>1</v>
      </c>
      <c r="P6" s="19"/>
      <c r="Q6" s="19"/>
    </row>
    <row r="7" spans="1:17" x14ac:dyDescent="0.35">
      <c r="A7" s="16" t="s">
        <v>112</v>
      </c>
      <c r="B7" s="19"/>
      <c r="C7" s="19">
        <v>139</v>
      </c>
      <c r="D7" s="20">
        <v>3</v>
      </c>
      <c r="E7" s="19"/>
      <c r="F7" s="19"/>
      <c r="G7" s="19"/>
      <c r="H7" s="20"/>
      <c r="I7" s="20"/>
      <c r="J7" s="19"/>
      <c r="K7" s="20"/>
      <c r="L7" s="19"/>
      <c r="M7" s="20">
        <v>1</v>
      </c>
      <c r="N7" s="20">
        <v>4</v>
      </c>
      <c r="O7" s="20">
        <v>17</v>
      </c>
      <c r="P7" s="20">
        <v>11</v>
      </c>
      <c r="Q7" s="20"/>
    </row>
    <row r="8" spans="1:17" x14ac:dyDescent="0.35">
      <c r="A8" s="33" t="s">
        <v>114</v>
      </c>
      <c r="B8" s="20">
        <v>16285</v>
      </c>
      <c r="C8" s="20">
        <v>4071</v>
      </c>
      <c r="D8" s="20">
        <v>789</v>
      </c>
      <c r="E8" s="20">
        <v>751</v>
      </c>
      <c r="F8" s="20">
        <v>423</v>
      </c>
      <c r="G8" s="20">
        <v>287</v>
      </c>
      <c r="H8" s="20">
        <v>1142</v>
      </c>
      <c r="I8" s="20">
        <v>560</v>
      </c>
      <c r="J8" s="20">
        <v>574</v>
      </c>
      <c r="K8" s="20">
        <v>801</v>
      </c>
      <c r="L8" s="20">
        <v>425</v>
      </c>
      <c r="M8" s="20">
        <v>700</v>
      </c>
      <c r="N8" s="20">
        <v>146</v>
      </c>
      <c r="O8" s="20">
        <v>772</v>
      </c>
      <c r="P8" s="20">
        <v>235</v>
      </c>
      <c r="Q8" s="20">
        <v>230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H9" t="s">
        <v>79</v>
      </c>
      <c r="I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1072</v>
      </c>
      <c r="C10" t="s">
        <v>1010</v>
      </c>
      <c r="D10" t="s">
        <v>944</v>
      </c>
      <c r="E10" t="s">
        <v>2101</v>
      </c>
      <c r="F10" t="s">
        <v>108</v>
      </c>
      <c r="G10">
        <v>1.06</v>
      </c>
      <c r="H10" t="s">
        <v>2564</v>
      </c>
      <c r="I10" t="s">
        <v>2289</v>
      </c>
      <c r="J10">
        <v>0.57999999999999996</v>
      </c>
      <c r="K10" t="s">
        <v>564</v>
      </c>
      <c r="L10" t="s">
        <v>300</v>
      </c>
      <c r="M10" t="s">
        <v>1048</v>
      </c>
      <c r="N10" t="s">
        <v>108</v>
      </c>
      <c r="O10" t="s">
        <v>435</v>
      </c>
      <c r="P10" t="s">
        <v>465</v>
      </c>
      <c r="Q10" t="s">
        <v>193</v>
      </c>
    </row>
    <row r="11" spans="1:17" x14ac:dyDescent="0.35">
      <c r="A11" t="s">
        <v>3</v>
      </c>
      <c r="B11" t="s">
        <v>259</v>
      </c>
      <c r="C11" t="s">
        <v>108</v>
      </c>
      <c r="D11" t="s">
        <v>108</v>
      </c>
      <c r="E11" t="s">
        <v>108</v>
      </c>
      <c r="F11" t="s">
        <v>108</v>
      </c>
      <c r="G11">
        <v>0</v>
      </c>
      <c r="H11" t="s">
        <v>108</v>
      </c>
      <c r="I11" t="s">
        <v>108</v>
      </c>
      <c r="J11">
        <v>0</v>
      </c>
      <c r="K11" t="s">
        <v>108</v>
      </c>
      <c r="L11" t="s">
        <v>108</v>
      </c>
      <c r="M11" t="s">
        <v>108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1073</v>
      </c>
      <c r="C12" t="s">
        <v>860</v>
      </c>
      <c r="D12" t="s">
        <v>108</v>
      </c>
      <c r="E12" t="s">
        <v>204</v>
      </c>
      <c r="F12" t="s">
        <v>108</v>
      </c>
      <c r="G12">
        <v>0</v>
      </c>
      <c r="H12" t="s">
        <v>108</v>
      </c>
      <c r="I12" t="s">
        <v>108</v>
      </c>
      <c r="J12">
        <v>0</v>
      </c>
      <c r="K12" t="s">
        <v>108</v>
      </c>
      <c r="L12" t="s">
        <v>108</v>
      </c>
      <c r="M12" t="s">
        <v>195</v>
      </c>
      <c r="N12" t="s">
        <v>108</v>
      </c>
      <c r="O12" t="s">
        <v>108</v>
      </c>
      <c r="P12" t="s">
        <v>147</v>
      </c>
      <c r="Q12" t="s">
        <v>108</v>
      </c>
    </row>
    <row r="13" spans="1:17" x14ac:dyDescent="0.35">
      <c r="A13" t="s">
        <v>5</v>
      </c>
      <c r="B13" t="s">
        <v>1052</v>
      </c>
      <c r="C13" t="s">
        <v>1011</v>
      </c>
      <c r="D13" t="s">
        <v>108</v>
      </c>
      <c r="E13" t="s">
        <v>108</v>
      </c>
      <c r="F13" t="s">
        <v>108</v>
      </c>
      <c r="G13">
        <v>33.33</v>
      </c>
      <c r="H13" t="s">
        <v>108</v>
      </c>
      <c r="I13" t="s">
        <v>108</v>
      </c>
      <c r="J13">
        <v>0</v>
      </c>
      <c r="K13" t="s">
        <v>108</v>
      </c>
      <c r="L13" t="s">
        <v>204</v>
      </c>
      <c r="M13" t="s">
        <v>108</v>
      </c>
      <c r="N13" t="s">
        <v>108</v>
      </c>
      <c r="O13" t="s">
        <v>108</v>
      </c>
      <c r="P13" t="s">
        <v>108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>
        <v>0</v>
      </c>
      <c r="H14" t="s">
        <v>108</v>
      </c>
      <c r="I14" t="s">
        <v>108</v>
      </c>
      <c r="J14">
        <v>0</v>
      </c>
      <c r="K14" t="s">
        <v>108</v>
      </c>
      <c r="L14" t="s">
        <v>108</v>
      </c>
      <c r="M14" t="s">
        <v>108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213</v>
      </c>
      <c r="C15" t="s">
        <v>108</v>
      </c>
      <c r="D15" t="s">
        <v>108</v>
      </c>
      <c r="E15" t="s">
        <v>108</v>
      </c>
      <c r="F15" t="s">
        <v>108</v>
      </c>
      <c r="G15">
        <v>0</v>
      </c>
      <c r="H15" t="s">
        <v>204</v>
      </c>
      <c r="I15" t="s">
        <v>108</v>
      </c>
      <c r="J15">
        <v>0</v>
      </c>
      <c r="K15" t="s">
        <v>108</v>
      </c>
      <c r="L15" t="s">
        <v>108</v>
      </c>
      <c r="M15" t="s">
        <v>108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108</v>
      </c>
      <c r="C16" t="s">
        <v>108</v>
      </c>
      <c r="D16" t="s">
        <v>108</v>
      </c>
      <c r="E16" t="s">
        <v>108</v>
      </c>
      <c r="F16" t="s">
        <v>108</v>
      </c>
      <c r="G16">
        <v>0</v>
      </c>
      <c r="H16" t="s">
        <v>108</v>
      </c>
      <c r="I16" t="s">
        <v>108</v>
      </c>
      <c r="J16">
        <v>0</v>
      </c>
      <c r="K16" t="s">
        <v>108</v>
      </c>
      <c r="L16" t="s">
        <v>108</v>
      </c>
      <c r="M16" t="s">
        <v>108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338</v>
      </c>
      <c r="C17" t="s">
        <v>446</v>
      </c>
      <c r="D17" t="s">
        <v>945</v>
      </c>
      <c r="E17" t="s">
        <v>645</v>
      </c>
      <c r="F17" t="s">
        <v>644</v>
      </c>
      <c r="G17">
        <v>4.26</v>
      </c>
      <c r="H17" t="s">
        <v>2565</v>
      </c>
      <c r="I17" t="s">
        <v>2723</v>
      </c>
      <c r="J17">
        <v>5.23</v>
      </c>
      <c r="K17" t="s">
        <v>3029</v>
      </c>
      <c r="L17" t="s">
        <v>225</v>
      </c>
      <c r="M17" t="s">
        <v>2116</v>
      </c>
      <c r="N17" t="s">
        <v>2609</v>
      </c>
      <c r="O17" t="s">
        <v>278</v>
      </c>
      <c r="P17" t="s">
        <v>465</v>
      </c>
      <c r="Q17" t="s">
        <v>193</v>
      </c>
    </row>
    <row r="18" spans="1:17" x14ac:dyDescent="0.35">
      <c r="A18" t="s">
        <v>10</v>
      </c>
      <c r="B18" t="s">
        <v>1053</v>
      </c>
      <c r="C18" t="s">
        <v>204</v>
      </c>
      <c r="D18" t="s">
        <v>108</v>
      </c>
      <c r="E18" t="s">
        <v>279</v>
      </c>
      <c r="F18" t="s">
        <v>108</v>
      </c>
      <c r="G18">
        <v>0</v>
      </c>
      <c r="H18" t="s">
        <v>108</v>
      </c>
      <c r="I18" t="s">
        <v>108</v>
      </c>
      <c r="J18">
        <v>14.29</v>
      </c>
      <c r="K18" t="s">
        <v>561</v>
      </c>
      <c r="L18" t="s">
        <v>270</v>
      </c>
      <c r="M18" t="s">
        <v>108</v>
      </c>
      <c r="N18" t="s">
        <v>108</v>
      </c>
      <c r="O18" t="s">
        <v>561</v>
      </c>
      <c r="P18" t="s">
        <v>641</v>
      </c>
      <c r="Q18" t="s">
        <v>108</v>
      </c>
    </row>
    <row r="19" spans="1:17" x14ac:dyDescent="0.35">
      <c r="A19" t="s">
        <v>11</v>
      </c>
      <c r="B19" t="s">
        <v>745</v>
      </c>
      <c r="C19" t="s">
        <v>108</v>
      </c>
      <c r="D19" t="s">
        <v>108</v>
      </c>
      <c r="E19" t="s">
        <v>108</v>
      </c>
      <c r="F19" t="s">
        <v>108</v>
      </c>
      <c r="G19">
        <v>0</v>
      </c>
      <c r="H19" t="s">
        <v>108</v>
      </c>
      <c r="I19" t="s">
        <v>108</v>
      </c>
      <c r="J19">
        <v>0</v>
      </c>
      <c r="K19" t="s">
        <v>108</v>
      </c>
      <c r="L19" t="s">
        <v>108</v>
      </c>
      <c r="M19" t="s">
        <v>108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975</v>
      </c>
      <c r="C20" t="s">
        <v>270</v>
      </c>
      <c r="D20" t="s">
        <v>108</v>
      </c>
      <c r="E20" t="s">
        <v>108</v>
      </c>
      <c r="F20" t="s">
        <v>108</v>
      </c>
      <c r="G20">
        <v>0</v>
      </c>
      <c r="H20" t="s">
        <v>108</v>
      </c>
      <c r="I20" t="s">
        <v>108</v>
      </c>
      <c r="J20">
        <v>0</v>
      </c>
      <c r="K20" t="s">
        <v>108</v>
      </c>
      <c r="L20" t="s">
        <v>270</v>
      </c>
      <c r="M20" t="s">
        <v>108</v>
      </c>
      <c r="N20" t="s">
        <v>108</v>
      </c>
      <c r="O20" t="s">
        <v>108</v>
      </c>
      <c r="P20" t="s">
        <v>108</v>
      </c>
      <c r="Q20" t="s">
        <v>108</v>
      </c>
    </row>
    <row r="21" spans="1:17" x14ac:dyDescent="0.35">
      <c r="A21" t="s">
        <v>13</v>
      </c>
      <c r="B21" t="s">
        <v>1044</v>
      </c>
      <c r="C21" t="s">
        <v>108</v>
      </c>
      <c r="D21" t="s">
        <v>108</v>
      </c>
      <c r="E21" t="s">
        <v>108</v>
      </c>
      <c r="F21" t="s">
        <v>108</v>
      </c>
      <c r="G21">
        <v>0</v>
      </c>
      <c r="H21" t="s">
        <v>108</v>
      </c>
      <c r="I21" t="s">
        <v>108</v>
      </c>
      <c r="J21">
        <v>0</v>
      </c>
      <c r="K21" t="s">
        <v>108</v>
      </c>
      <c r="L21" t="s">
        <v>108</v>
      </c>
      <c r="M21" t="s">
        <v>108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205</v>
      </c>
      <c r="C22" t="s">
        <v>205</v>
      </c>
      <c r="D22" t="s">
        <v>205</v>
      </c>
      <c r="E22" t="s">
        <v>205</v>
      </c>
      <c r="F22" t="s">
        <v>205</v>
      </c>
      <c r="G22">
        <v>0</v>
      </c>
      <c r="H22" t="s">
        <v>205</v>
      </c>
      <c r="I22" t="s">
        <v>205</v>
      </c>
      <c r="J22">
        <v>0</v>
      </c>
      <c r="K22" t="s">
        <v>205</v>
      </c>
      <c r="L22" t="s">
        <v>205</v>
      </c>
      <c r="M22" t="s">
        <v>205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1074</v>
      </c>
      <c r="C23" t="s">
        <v>483</v>
      </c>
      <c r="D23" t="s">
        <v>946</v>
      </c>
      <c r="E23" t="s">
        <v>246</v>
      </c>
      <c r="F23" t="s">
        <v>644</v>
      </c>
      <c r="G23">
        <v>19.149999999999999</v>
      </c>
      <c r="H23" t="s">
        <v>2566</v>
      </c>
      <c r="I23" t="s">
        <v>2724</v>
      </c>
      <c r="J23">
        <v>10.47</v>
      </c>
      <c r="K23" t="s">
        <v>1051</v>
      </c>
      <c r="L23" t="s">
        <v>402</v>
      </c>
      <c r="M23" t="s">
        <v>3341</v>
      </c>
      <c r="N23" t="s">
        <v>147</v>
      </c>
      <c r="O23" t="s">
        <v>3623</v>
      </c>
      <c r="P23" t="s">
        <v>361</v>
      </c>
      <c r="Q23" t="s">
        <v>3909</v>
      </c>
    </row>
    <row r="24" spans="1:17" x14ac:dyDescent="0.35">
      <c r="A24" t="s">
        <v>16</v>
      </c>
      <c r="B24" t="s">
        <v>1075</v>
      </c>
      <c r="C24" t="s">
        <v>447</v>
      </c>
      <c r="D24" t="s">
        <v>947</v>
      </c>
      <c r="E24" t="s">
        <v>2102</v>
      </c>
      <c r="F24" t="s">
        <v>252</v>
      </c>
      <c r="G24">
        <v>2.13</v>
      </c>
      <c r="H24" t="s">
        <v>2006</v>
      </c>
      <c r="I24" t="s">
        <v>732</v>
      </c>
      <c r="J24">
        <v>1.74</v>
      </c>
      <c r="K24" t="s">
        <v>3029</v>
      </c>
      <c r="L24" t="s">
        <v>2267</v>
      </c>
      <c r="M24" t="s">
        <v>2071</v>
      </c>
      <c r="N24" t="s">
        <v>2609</v>
      </c>
      <c r="O24" t="s">
        <v>967</v>
      </c>
      <c r="P24" t="s">
        <v>473</v>
      </c>
      <c r="Q24" t="s">
        <v>193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H25" t="s">
        <v>79</v>
      </c>
      <c r="I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H26" t="s">
        <v>79</v>
      </c>
      <c r="I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H27" t="s">
        <v>79</v>
      </c>
      <c r="I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>
        <v>0</v>
      </c>
      <c r="H28" t="s">
        <v>108</v>
      </c>
      <c r="I28" t="s">
        <v>108</v>
      </c>
      <c r="J28">
        <v>0</v>
      </c>
      <c r="K28" t="s">
        <v>108</v>
      </c>
      <c r="L28" t="s">
        <v>108</v>
      </c>
      <c r="M28" t="s">
        <v>108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108</v>
      </c>
      <c r="C29" t="s">
        <v>108</v>
      </c>
      <c r="D29" t="s">
        <v>108</v>
      </c>
      <c r="E29" t="s">
        <v>108</v>
      </c>
      <c r="F29" t="s">
        <v>108</v>
      </c>
      <c r="G29">
        <v>0</v>
      </c>
      <c r="H29" t="s">
        <v>108</v>
      </c>
      <c r="I29" t="s">
        <v>108</v>
      </c>
      <c r="J29">
        <v>0</v>
      </c>
      <c r="K29" t="s">
        <v>108</v>
      </c>
      <c r="L29" t="s">
        <v>108</v>
      </c>
      <c r="M29" t="s">
        <v>108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893</v>
      </c>
      <c r="C30" t="s">
        <v>108</v>
      </c>
      <c r="D30" t="s">
        <v>948</v>
      </c>
      <c r="E30" t="s">
        <v>108</v>
      </c>
      <c r="F30" t="s">
        <v>108</v>
      </c>
      <c r="G30">
        <v>0</v>
      </c>
      <c r="H30" t="s">
        <v>108</v>
      </c>
      <c r="I30" t="s">
        <v>108</v>
      </c>
      <c r="J30">
        <v>0</v>
      </c>
      <c r="K30" t="s">
        <v>108</v>
      </c>
      <c r="L30" t="s">
        <v>108</v>
      </c>
      <c r="M30" t="s">
        <v>108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1054</v>
      </c>
      <c r="C31" t="s">
        <v>1012</v>
      </c>
      <c r="D31" t="s">
        <v>108</v>
      </c>
      <c r="E31" t="s">
        <v>108</v>
      </c>
      <c r="F31" t="s">
        <v>108</v>
      </c>
      <c r="G31">
        <v>0</v>
      </c>
      <c r="H31" t="s">
        <v>1066</v>
      </c>
      <c r="I31" t="s">
        <v>108</v>
      </c>
      <c r="J31">
        <v>0</v>
      </c>
      <c r="K31" t="s">
        <v>3030</v>
      </c>
      <c r="L31" t="s">
        <v>108</v>
      </c>
      <c r="M31" t="s">
        <v>108</v>
      </c>
      <c r="N31" t="s">
        <v>108</v>
      </c>
      <c r="O31" t="s">
        <v>108</v>
      </c>
      <c r="P31" t="s">
        <v>108</v>
      </c>
      <c r="Q31" t="s">
        <v>108</v>
      </c>
    </row>
    <row r="32" spans="1:17" x14ac:dyDescent="0.35">
      <c r="A32" t="s">
        <v>24</v>
      </c>
      <c r="B32" t="s">
        <v>1055</v>
      </c>
      <c r="C32" t="s">
        <v>1012</v>
      </c>
      <c r="D32" t="s">
        <v>210</v>
      </c>
      <c r="E32" t="s">
        <v>108</v>
      </c>
      <c r="F32" t="s">
        <v>147</v>
      </c>
      <c r="G32">
        <v>0</v>
      </c>
      <c r="H32" t="s">
        <v>108</v>
      </c>
      <c r="I32" t="s">
        <v>270</v>
      </c>
      <c r="J32">
        <v>0</v>
      </c>
      <c r="K32" t="s">
        <v>108</v>
      </c>
      <c r="L32" t="s">
        <v>108</v>
      </c>
      <c r="M32" t="s">
        <v>257</v>
      </c>
      <c r="N32" t="s">
        <v>108</v>
      </c>
      <c r="O32" t="s">
        <v>270</v>
      </c>
      <c r="P32" t="s">
        <v>108</v>
      </c>
      <c r="Q32" t="s">
        <v>108</v>
      </c>
    </row>
    <row r="33" spans="1:17" x14ac:dyDescent="0.35">
      <c r="A33" t="s">
        <v>25</v>
      </c>
      <c r="B33" t="s">
        <v>1056</v>
      </c>
      <c r="C33" t="s">
        <v>1013</v>
      </c>
      <c r="D33" t="s">
        <v>108</v>
      </c>
      <c r="E33" t="s">
        <v>108</v>
      </c>
      <c r="F33" t="s">
        <v>108</v>
      </c>
      <c r="G33">
        <v>0</v>
      </c>
      <c r="H33" t="s">
        <v>108</v>
      </c>
      <c r="I33" t="s">
        <v>108</v>
      </c>
      <c r="J33">
        <v>0</v>
      </c>
      <c r="K33" t="s">
        <v>108</v>
      </c>
      <c r="L33" t="s">
        <v>108</v>
      </c>
      <c r="M33" t="s">
        <v>108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108</v>
      </c>
      <c r="C34" t="s">
        <v>108</v>
      </c>
      <c r="D34" t="s">
        <v>108</v>
      </c>
      <c r="E34" t="s">
        <v>108</v>
      </c>
      <c r="F34" t="s">
        <v>108</v>
      </c>
      <c r="G34">
        <v>0</v>
      </c>
      <c r="H34" t="s">
        <v>108</v>
      </c>
      <c r="I34" t="s">
        <v>108</v>
      </c>
      <c r="J34">
        <v>0</v>
      </c>
      <c r="K34" t="s">
        <v>108</v>
      </c>
      <c r="L34" t="s">
        <v>108</v>
      </c>
      <c r="M34" t="s">
        <v>108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H35" t="s">
        <v>79</v>
      </c>
      <c r="I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1840</v>
      </c>
      <c r="C36" t="s">
        <v>1014</v>
      </c>
      <c r="D36" t="s">
        <v>949</v>
      </c>
      <c r="E36" t="s">
        <v>2103</v>
      </c>
      <c r="F36" t="s">
        <v>2285</v>
      </c>
      <c r="G36">
        <v>0.68269999999999997</v>
      </c>
      <c r="H36" t="s">
        <v>2567</v>
      </c>
      <c r="I36" t="s">
        <v>2725</v>
      </c>
      <c r="J36">
        <v>0.61570000000000003</v>
      </c>
      <c r="K36" t="s">
        <v>3031</v>
      </c>
      <c r="L36" t="s">
        <v>3193</v>
      </c>
      <c r="M36" t="s">
        <v>3342</v>
      </c>
      <c r="N36" t="s">
        <v>3473</v>
      </c>
      <c r="O36" t="s">
        <v>1994</v>
      </c>
      <c r="P36" t="s">
        <v>3776</v>
      </c>
      <c r="Q36" t="s">
        <v>3910</v>
      </c>
    </row>
    <row r="37" spans="1:17" x14ac:dyDescent="0.35">
      <c r="A37" s="1" t="s">
        <v>29</v>
      </c>
      <c r="B37" t="s">
        <v>1841</v>
      </c>
      <c r="C37" t="s">
        <v>1015</v>
      </c>
      <c r="D37" t="s">
        <v>950</v>
      </c>
      <c r="E37" t="s">
        <v>2104</v>
      </c>
      <c r="F37" t="s">
        <v>2286</v>
      </c>
      <c r="G37">
        <v>0.67849999999999999</v>
      </c>
      <c r="H37" t="s">
        <v>2568</v>
      </c>
      <c r="I37" t="s">
        <v>2726</v>
      </c>
      <c r="J37">
        <v>0.6129</v>
      </c>
      <c r="K37" t="s">
        <v>3032</v>
      </c>
      <c r="L37" t="s">
        <v>3194</v>
      </c>
      <c r="M37" t="s">
        <v>3343</v>
      </c>
      <c r="N37" t="s">
        <v>3474</v>
      </c>
      <c r="O37" t="s">
        <v>3624</v>
      </c>
      <c r="P37" t="s">
        <v>3777</v>
      </c>
      <c r="Q37" t="s">
        <v>3911</v>
      </c>
    </row>
    <row r="38" spans="1:17" x14ac:dyDescent="0.35">
      <c r="A38" t="s">
        <v>30</v>
      </c>
      <c r="B38" t="s">
        <v>1842</v>
      </c>
      <c r="C38" t="s">
        <v>1016</v>
      </c>
      <c r="D38" t="s">
        <v>951</v>
      </c>
      <c r="E38" t="s">
        <v>2105</v>
      </c>
      <c r="F38" t="s">
        <v>2287</v>
      </c>
      <c r="G38">
        <v>22.34</v>
      </c>
      <c r="H38" t="s">
        <v>2569</v>
      </c>
      <c r="I38" t="s">
        <v>2727</v>
      </c>
      <c r="J38">
        <v>16.07</v>
      </c>
      <c r="K38" t="s">
        <v>791</v>
      </c>
      <c r="L38" t="s">
        <v>2270</v>
      </c>
      <c r="M38" t="s">
        <v>3178</v>
      </c>
      <c r="N38" t="s">
        <v>3475</v>
      </c>
      <c r="O38" t="s">
        <v>3341</v>
      </c>
      <c r="P38" t="s">
        <v>846</v>
      </c>
      <c r="Q38" t="s">
        <v>279</v>
      </c>
    </row>
    <row r="39" spans="1:17" x14ac:dyDescent="0.35">
      <c r="A39" t="s">
        <v>31</v>
      </c>
      <c r="B39" t="s">
        <v>1076</v>
      </c>
      <c r="C39" t="s">
        <v>1017</v>
      </c>
      <c r="D39" t="s">
        <v>252</v>
      </c>
      <c r="E39" t="s">
        <v>976</v>
      </c>
      <c r="F39" t="s">
        <v>108</v>
      </c>
      <c r="G39">
        <v>4.76</v>
      </c>
      <c r="H39" t="s">
        <v>284</v>
      </c>
      <c r="I39" t="s">
        <v>108</v>
      </c>
      <c r="J39">
        <v>3.7</v>
      </c>
      <c r="K39" t="s">
        <v>461</v>
      </c>
      <c r="L39" t="s">
        <v>257</v>
      </c>
      <c r="M39" t="s">
        <v>2278</v>
      </c>
      <c r="N39" t="s">
        <v>108</v>
      </c>
      <c r="O39" t="s">
        <v>108</v>
      </c>
      <c r="P39" t="s">
        <v>147</v>
      </c>
      <c r="Q39" t="s">
        <v>210</v>
      </c>
    </row>
    <row r="40" spans="1:17" x14ac:dyDescent="0.35">
      <c r="A40" s="1" t="s">
        <v>32</v>
      </c>
      <c r="B40" t="s">
        <v>1843</v>
      </c>
      <c r="C40" t="s">
        <v>1018</v>
      </c>
      <c r="D40" t="s">
        <v>952</v>
      </c>
      <c r="E40" t="s">
        <v>2106</v>
      </c>
      <c r="F40" t="s">
        <v>2288</v>
      </c>
      <c r="G40">
        <v>7643.7</v>
      </c>
      <c r="H40" t="s">
        <v>2570</v>
      </c>
      <c r="I40" t="s">
        <v>2728</v>
      </c>
      <c r="J40">
        <v>10024.11</v>
      </c>
      <c r="K40" t="s">
        <v>3033</v>
      </c>
      <c r="L40" t="s">
        <v>3195</v>
      </c>
      <c r="M40" t="s">
        <v>3344</v>
      </c>
      <c r="N40" t="s">
        <v>3476</v>
      </c>
      <c r="O40" t="s">
        <v>3625</v>
      </c>
      <c r="P40" t="s">
        <v>3778</v>
      </c>
      <c r="Q40" t="s">
        <v>3912</v>
      </c>
    </row>
    <row r="41" spans="1:17" x14ac:dyDescent="0.35">
      <c r="A41" s="1" t="s">
        <v>33</v>
      </c>
      <c r="B41" t="s">
        <v>167</v>
      </c>
      <c r="C41" t="s">
        <v>295</v>
      </c>
      <c r="D41" t="s">
        <v>108</v>
      </c>
      <c r="E41" t="s">
        <v>212</v>
      </c>
      <c r="F41" t="s">
        <v>224</v>
      </c>
      <c r="G41">
        <v>0.01</v>
      </c>
      <c r="H41" t="s">
        <v>212</v>
      </c>
      <c r="I41" t="s">
        <v>224</v>
      </c>
      <c r="J41">
        <v>0.02</v>
      </c>
      <c r="K41" t="s">
        <v>224</v>
      </c>
      <c r="L41" t="s">
        <v>232</v>
      </c>
      <c r="M41" t="s">
        <v>212</v>
      </c>
      <c r="N41" t="s">
        <v>232</v>
      </c>
      <c r="O41" t="s">
        <v>212</v>
      </c>
      <c r="P41" t="s">
        <v>199</v>
      </c>
      <c r="Q41" t="s">
        <v>206</v>
      </c>
    </row>
    <row r="42" spans="1:17" x14ac:dyDescent="0.35">
      <c r="A42" s="1" t="s">
        <v>34</v>
      </c>
      <c r="B42" t="s">
        <v>993</v>
      </c>
      <c r="C42" t="s">
        <v>336</v>
      </c>
      <c r="D42" t="s">
        <v>606</v>
      </c>
      <c r="E42" t="s">
        <v>2107</v>
      </c>
      <c r="F42" t="s">
        <v>2289</v>
      </c>
      <c r="G42">
        <v>0.49</v>
      </c>
      <c r="H42" t="s">
        <v>478</v>
      </c>
      <c r="I42" t="s">
        <v>2107</v>
      </c>
      <c r="J42">
        <v>0.6</v>
      </c>
      <c r="K42" t="s">
        <v>979</v>
      </c>
      <c r="L42" t="s">
        <v>348</v>
      </c>
      <c r="M42" t="s">
        <v>296</v>
      </c>
      <c r="N42" t="s">
        <v>348</v>
      </c>
      <c r="O42" t="s">
        <v>775</v>
      </c>
      <c r="P42" t="s">
        <v>979</v>
      </c>
      <c r="Q42" t="s">
        <v>606</v>
      </c>
    </row>
    <row r="43" spans="1:17" x14ac:dyDescent="0.35">
      <c r="A43" t="s">
        <v>35</v>
      </c>
      <c r="B43" t="s">
        <v>405</v>
      </c>
      <c r="C43" t="s">
        <v>373</v>
      </c>
      <c r="D43" t="s">
        <v>467</v>
      </c>
      <c r="E43" t="s">
        <v>169</v>
      </c>
      <c r="F43" t="s">
        <v>207</v>
      </c>
      <c r="G43">
        <v>1</v>
      </c>
      <c r="H43" t="s">
        <v>993</v>
      </c>
      <c r="I43" t="s">
        <v>499</v>
      </c>
      <c r="J43">
        <v>0.38</v>
      </c>
      <c r="K43" t="s">
        <v>458</v>
      </c>
      <c r="L43" t="s">
        <v>451</v>
      </c>
      <c r="M43" t="s">
        <v>488</v>
      </c>
      <c r="N43" t="s">
        <v>249</v>
      </c>
      <c r="O43" t="s">
        <v>653</v>
      </c>
      <c r="P43" t="s">
        <v>249</v>
      </c>
      <c r="Q43" t="s">
        <v>249</v>
      </c>
    </row>
    <row r="44" spans="1:17" x14ac:dyDescent="0.35">
      <c r="A44" t="s">
        <v>36</v>
      </c>
      <c r="B44" t="s">
        <v>1829</v>
      </c>
      <c r="C44" t="s">
        <v>1019</v>
      </c>
      <c r="D44" t="s">
        <v>607</v>
      </c>
      <c r="E44" t="s">
        <v>2108</v>
      </c>
      <c r="F44" t="s">
        <v>2129</v>
      </c>
      <c r="G44">
        <v>2.9</v>
      </c>
      <c r="H44" t="s">
        <v>2571</v>
      </c>
      <c r="I44" t="s">
        <v>459</v>
      </c>
      <c r="J44">
        <v>4.08</v>
      </c>
      <c r="K44" t="s">
        <v>2997</v>
      </c>
      <c r="L44" t="s">
        <v>969</v>
      </c>
      <c r="M44" t="s">
        <v>155</v>
      </c>
      <c r="N44" t="s">
        <v>449</v>
      </c>
      <c r="O44" t="s">
        <v>345</v>
      </c>
      <c r="P44" t="s">
        <v>3447</v>
      </c>
      <c r="Q44" t="s">
        <v>3913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H45" t="s">
        <v>79</v>
      </c>
      <c r="I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1077</v>
      </c>
      <c r="C46" t="s">
        <v>1020</v>
      </c>
      <c r="D46" t="s">
        <v>953</v>
      </c>
      <c r="E46" t="s">
        <v>2109</v>
      </c>
      <c r="F46" t="s">
        <v>2290</v>
      </c>
      <c r="G46">
        <v>30.32</v>
      </c>
      <c r="H46" t="s">
        <v>2572</v>
      </c>
      <c r="I46" t="s">
        <v>2729</v>
      </c>
      <c r="J46">
        <v>60.65</v>
      </c>
      <c r="K46" t="s">
        <v>3034</v>
      </c>
      <c r="L46" t="s">
        <v>3196</v>
      </c>
      <c r="M46" t="s">
        <v>3345</v>
      </c>
      <c r="N46" t="s">
        <v>3477</v>
      </c>
      <c r="O46" t="s">
        <v>3626</v>
      </c>
      <c r="P46" t="s">
        <v>3779</v>
      </c>
      <c r="Q46" t="s">
        <v>3914</v>
      </c>
    </row>
    <row r="47" spans="1:17" x14ac:dyDescent="0.35">
      <c r="A47" s="1" t="s">
        <v>39</v>
      </c>
      <c r="B47" t="s">
        <v>1078</v>
      </c>
      <c r="C47" t="s">
        <v>1021</v>
      </c>
      <c r="D47" t="s">
        <v>954</v>
      </c>
      <c r="E47" t="s">
        <v>2110</v>
      </c>
      <c r="F47" t="s">
        <v>2110</v>
      </c>
      <c r="G47">
        <v>3.07</v>
      </c>
      <c r="H47" t="s">
        <v>879</v>
      </c>
      <c r="I47" t="s">
        <v>354</v>
      </c>
      <c r="J47">
        <v>5.63</v>
      </c>
      <c r="K47" t="s">
        <v>3035</v>
      </c>
      <c r="L47" t="s">
        <v>465</v>
      </c>
      <c r="M47" t="s">
        <v>2110</v>
      </c>
      <c r="N47" t="s">
        <v>2045</v>
      </c>
      <c r="O47" t="s">
        <v>954</v>
      </c>
      <c r="P47" t="s">
        <v>2644</v>
      </c>
      <c r="Q47" t="s">
        <v>271</v>
      </c>
    </row>
    <row r="48" spans="1:17" x14ac:dyDescent="0.35">
      <c r="A48" t="s">
        <v>40</v>
      </c>
      <c r="B48" t="s">
        <v>855</v>
      </c>
      <c r="C48" t="s">
        <v>815</v>
      </c>
      <c r="D48" t="s">
        <v>236</v>
      </c>
      <c r="E48" t="s">
        <v>275</v>
      </c>
      <c r="F48" t="s">
        <v>1069</v>
      </c>
      <c r="G48">
        <v>1.03</v>
      </c>
      <c r="H48" t="s">
        <v>1084</v>
      </c>
      <c r="I48" t="s">
        <v>275</v>
      </c>
      <c r="J48">
        <v>1.1399999999999999</v>
      </c>
      <c r="K48" t="s">
        <v>328</v>
      </c>
      <c r="L48" t="s">
        <v>3197</v>
      </c>
      <c r="M48" t="s">
        <v>2462</v>
      </c>
      <c r="N48" t="s">
        <v>288</v>
      </c>
      <c r="O48" t="s">
        <v>344</v>
      </c>
      <c r="P48" t="s">
        <v>3082</v>
      </c>
      <c r="Q48" t="s">
        <v>1071</v>
      </c>
    </row>
    <row r="49" spans="1:17" x14ac:dyDescent="0.35">
      <c r="A49" t="s">
        <v>41</v>
      </c>
      <c r="B49" t="s">
        <v>1079</v>
      </c>
      <c r="C49" t="s">
        <v>1022</v>
      </c>
      <c r="D49" t="s">
        <v>955</v>
      </c>
      <c r="E49" t="s">
        <v>2111</v>
      </c>
      <c r="F49" t="s">
        <v>2291</v>
      </c>
      <c r="G49">
        <v>184.78</v>
      </c>
      <c r="H49" t="s">
        <v>2573</v>
      </c>
      <c r="I49" t="s">
        <v>2730</v>
      </c>
      <c r="J49">
        <v>236.69</v>
      </c>
      <c r="K49" t="s">
        <v>2712</v>
      </c>
      <c r="L49" t="s">
        <v>3198</v>
      </c>
      <c r="M49" t="s">
        <v>3346</v>
      </c>
      <c r="N49" t="s">
        <v>3478</v>
      </c>
      <c r="O49" t="s">
        <v>3627</v>
      </c>
      <c r="P49" t="s">
        <v>3780</v>
      </c>
      <c r="Q49" t="s">
        <v>3915</v>
      </c>
    </row>
    <row r="50" spans="1:17" x14ac:dyDescent="0.35">
      <c r="A50" t="s">
        <v>42</v>
      </c>
      <c r="B50" t="s">
        <v>1080</v>
      </c>
      <c r="C50" t="s">
        <v>1023</v>
      </c>
      <c r="D50" t="s">
        <v>956</v>
      </c>
      <c r="E50" t="s">
        <v>108</v>
      </c>
      <c r="F50" t="s">
        <v>108</v>
      </c>
      <c r="G50">
        <v>0</v>
      </c>
      <c r="H50" t="s">
        <v>108</v>
      </c>
      <c r="I50" t="s">
        <v>108</v>
      </c>
      <c r="J50">
        <v>17.75</v>
      </c>
      <c r="K50" t="s">
        <v>108</v>
      </c>
      <c r="L50" t="s">
        <v>108</v>
      </c>
      <c r="M50" t="s">
        <v>3347</v>
      </c>
      <c r="N50" t="s">
        <v>108</v>
      </c>
      <c r="O50" t="s">
        <v>108</v>
      </c>
      <c r="P50" t="s">
        <v>108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H51" t="s">
        <v>79</v>
      </c>
      <c r="I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1057</v>
      </c>
      <c r="C52" t="s">
        <v>1024</v>
      </c>
      <c r="D52" t="s">
        <v>957</v>
      </c>
      <c r="E52" t="s">
        <v>2112</v>
      </c>
      <c r="F52" t="s">
        <v>2292</v>
      </c>
      <c r="G52">
        <v>0.6079</v>
      </c>
      <c r="H52" t="s">
        <v>2574</v>
      </c>
      <c r="I52" t="s">
        <v>2731</v>
      </c>
      <c r="J52">
        <v>0.79069999999999996</v>
      </c>
      <c r="K52" t="s">
        <v>3036</v>
      </c>
      <c r="L52" t="s">
        <v>3199</v>
      </c>
      <c r="M52" t="s">
        <v>3348</v>
      </c>
      <c r="N52" t="s">
        <v>211</v>
      </c>
      <c r="O52" t="s">
        <v>2594</v>
      </c>
      <c r="P52" t="s">
        <v>2594</v>
      </c>
      <c r="Q52" t="s">
        <v>3517</v>
      </c>
    </row>
    <row r="53" spans="1:17" x14ac:dyDescent="0.35">
      <c r="A53" t="s">
        <v>45</v>
      </c>
      <c r="B53" t="s">
        <v>1844</v>
      </c>
      <c r="C53" t="s">
        <v>1025</v>
      </c>
      <c r="D53" t="s">
        <v>958</v>
      </c>
      <c r="E53" t="s">
        <v>2113</v>
      </c>
      <c r="F53" t="s">
        <v>2293</v>
      </c>
      <c r="G53">
        <v>0.45500000000000002</v>
      </c>
      <c r="H53" t="s">
        <v>2575</v>
      </c>
      <c r="I53" t="s">
        <v>2732</v>
      </c>
      <c r="J53">
        <v>0.46589999999999998</v>
      </c>
      <c r="K53" t="s">
        <v>3037</v>
      </c>
      <c r="L53" t="s">
        <v>3200</v>
      </c>
      <c r="M53" t="s">
        <v>3349</v>
      </c>
      <c r="N53" t="s">
        <v>3464</v>
      </c>
      <c r="O53" t="s">
        <v>3628</v>
      </c>
      <c r="P53" t="s">
        <v>3781</v>
      </c>
      <c r="Q53" t="s">
        <v>2846</v>
      </c>
    </row>
    <row r="54" spans="1:17" x14ac:dyDescent="0.35">
      <c r="A54" t="s">
        <v>46</v>
      </c>
      <c r="B54" t="s">
        <v>1845</v>
      </c>
      <c r="C54" t="s">
        <v>1026</v>
      </c>
      <c r="D54" t="s">
        <v>763</v>
      </c>
      <c r="E54" t="s">
        <v>2114</v>
      </c>
      <c r="F54" t="s">
        <v>2294</v>
      </c>
      <c r="G54">
        <v>0.71140000000000003</v>
      </c>
      <c r="H54" t="s">
        <v>2576</v>
      </c>
      <c r="I54" t="s">
        <v>2733</v>
      </c>
      <c r="J54">
        <v>0.61580000000000001</v>
      </c>
      <c r="K54" t="s">
        <v>3038</v>
      </c>
      <c r="L54" t="s">
        <v>1306</v>
      </c>
      <c r="M54" t="s">
        <v>3350</v>
      </c>
      <c r="N54" t="s">
        <v>2522</v>
      </c>
      <c r="O54" t="s">
        <v>950</v>
      </c>
      <c r="P54" t="s">
        <v>3782</v>
      </c>
      <c r="Q54" t="s">
        <v>3916</v>
      </c>
    </row>
    <row r="55" spans="1:17" x14ac:dyDescent="0.35">
      <c r="A55" t="s">
        <v>47</v>
      </c>
      <c r="B55" t="s">
        <v>1846</v>
      </c>
      <c r="C55" t="s">
        <v>1027</v>
      </c>
      <c r="D55" t="s">
        <v>959</v>
      </c>
      <c r="E55" t="s">
        <v>2115</v>
      </c>
      <c r="F55" t="s">
        <v>2295</v>
      </c>
      <c r="G55">
        <v>0.42099999999999999</v>
      </c>
      <c r="H55" t="s">
        <v>2577</v>
      </c>
      <c r="I55" t="s">
        <v>2734</v>
      </c>
      <c r="J55">
        <v>0.38600000000000001</v>
      </c>
      <c r="K55" t="s">
        <v>3039</v>
      </c>
      <c r="L55" t="s">
        <v>3201</v>
      </c>
      <c r="M55" t="s">
        <v>3351</v>
      </c>
      <c r="N55" t="s">
        <v>3479</v>
      </c>
      <c r="O55" t="s">
        <v>3629</v>
      </c>
      <c r="P55" t="s">
        <v>211</v>
      </c>
      <c r="Q55" t="s">
        <v>3917</v>
      </c>
    </row>
    <row r="56" spans="1:17" x14ac:dyDescent="0.35">
      <c r="A56" s="2" t="s">
        <v>48</v>
      </c>
      <c r="B56" t="s">
        <v>1840</v>
      </c>
      <c r="C56" t="s">
        <v>1014</v>
      </c>
      <c r="D56" t="s">
        <v>949</v>
      </c>
      <c r="E56" t="s">
        <v>2103</v>
      </c>
      <c r="F56" t="s">
        <v>2285</v>
      </c>
      <c r="G56">
        <v>0.68269999999999997</v>
      </c>
      <c r="H56" t="s">
        <v>2567</v>
      </c>
      <c r="I56" t="s">
        <v>2725</v>
      </c>
      <c r="J56">
        <v>0.61570000000000003</v>
      </c>
      <c r="K56" t="s">
        <v>3031</v>
      </c>
      <c r="L56" t="s">
        <v>3193</v>
      </c>
      <c r="M56" t="s">
        <v>3342</v>
      </c>
      <c r="N56" t="s">
        <v>3473</v>
      </c>
      <c r="O56" t="s">
        <v>1994</v>
      </c>
      <c r="P56" t="s">
        <v>3776</v>
      </c>
      <c r="Q56" t="s">
        <v>3910</v>
      </c>
    </row>
    <row r="57" spans="1:17" x14ac:dyDescent="0.35">
      <c r="A57" t="s">
        <v>49</v>
      </c>
      <c r="B57" t="s">
        <v>1058</v>
      </c>
      <c r="C57" t="s">
        <v>1028</v>
      </c>
      <c r="D57" t="s">
        <v>203</v>
      </c>
      <c r="E57" t="s">
        <v>182</v>
      </c>
      <c r="F57" t="s">
        <v>1040</v>
      </c>
      <c r="G57">
        <v>1.6</v>
      </c>
      <c r="H57" t="s">
        <v>662</v>
      </c>
      <c r="I57" t="s">
        <v>2735</v>
      </c>
      <c r="J57">
        <v>6.33</v>
      </c>
      <c r="K57" t="s">
        <v>2341</v>
      </c>
      <c r="L57" t="s">
        <v>193</v>
      </c>
      <c r="M57" t="s">
        <v>277</v>
      </c>
      <c r="N57" t="s">
        <v>108</v>
      </c>
      <c r="O57" t="s">
        <v>331</v>
      </c>
      <c r="P57" t="s">
        <v>264</v>
      </c>
      <c r="Q57" t="s">
        <v>567</v>
      </c>
    </row>
    <row r="58" spans="1:17" x14ac:dyDescent="0.35">
      <c r="A58" t="s">
        <v>50</v>
      </c>
      <c r="B58" t="s">
        <v>537</v>
      </c>
      <c r="C58" t="s">
        <v>343</v>
      </c>
      <c r="D58" t="s">
        <v>496</v>
      </c>
      <c r="E58" t="s">
        <v>228</v>
      </c>
      <c r="F58" t="s">
        <v>2296</v>
      </c>
      <c r="G58">
        <v>2.5</v>
      </c>
      <c r="H58" t="s">
        <v>228</v>
      </c>
      <c r="I58" t="s">
        <v>2736</v>
      </c>
      <c r="J58">
        <v>2.1800000000000002</v>
      </c>
      <c r="K58" t="s">
        <v>338</v>
      </c>
      <c r="L58" t="s">
        <v>216</v>
      </c>
      <c r="M58" t="s">
        <v>440</v>
      </c>
      <c r="N58" t="s">
        <v>277</v>
      </c>
      <c r="O58" t="s">
        <v>3135</v>
      </c>
      <c r="P58" t="s">
        <v>282</v>
      </c>
      <c r="Q58" t="s">
        <v>249</v>
      </c>
    </row>
    <row r="59" spans="1:17" x14ac:dyDescent="0.35">
      <c r="A59" t="s">
        <v>51</v>
      </c>
      <c r="B59" t="s">
        <v>456</v>
      </c>
      <c r="C59" t="s">
        <v>354</v>
      </c>
      <c r="D59" t="s">
        <v>431</v>
      </c>
      <c r="E59" t="s">
        <v>626</v>
      </c>
      <c r="F59" t="s">
        <v>2297</v>
      </c>
      <c r="G59">
        <v>3.19</v>
      </c>
      <c r="H59" t="s">
        <v>1067</v>
      </c>
      <c r="I59" t="s">
        <v>783</v>
      </c>
      <c r="J59">
        <v>3.16</v>
      </c>
      <c r="K59" t="s">
        <v>231</v>
      </c>
      <c r="L59" t="s">
        <v>667</v>
      </c>
      <c r="M59" t="s">
        <v>181</v>
      </c>
      <c r="N59" t="s">
        <v>3480</v>
      </c>
      <c r="O59" t="s">
        <v>215</v>
      </c>
      <c r="P59" t="s">
        <v>2037</v>
      </c>
      <c r="Q59" t="s">
        <v>968</v>
      </c>
    </row>
    <row r="60" spans="1:17" x14ac:dyDescent="0.35">
      <c r="A60" t="s">
        <v>52</v>
      </c>
      <c r="B60" t="s">
        <v>347</v>
      </c>
      <c r="C60" t="s">
        <v>549</v>
      </c>
      <c r="D60" t="s">
        <v>960</v>
      </c>
      <c r="E60" t="s">
        <v>2116</v>
      </c>
      <c r="F60" t="s">
        <v>2298</v>
      </c>
      <c r="G60">
        <v>2.75</v>
      </c>
      <c r="H60" t="s">
        <v>496</v>
      </c>
      <c r="I60" t="s">
        <v>2737</v>
      </c>
      <c r="J60">
        <v>3</v>
      </c>
      <c r="K60" t="s">
        <v>2186</v>
      </c>
      <c r="L60" t="s">
        <v>893</v>
      </c>
      <c r="M60" t="s">
        <v>227</v>
      </c>
      <c r="N60" t="s">
        <v>228</v>
      </c>
      <c r="O60" t="s">
        <v>2129</v>
      </c>
      <c r="P60" t="s">
        <v>108</v>
      </c>
      <c r="Q60" t="s">
        <v>249</v>
      </c>
    </row>
    <row r="61" spans="1:17" x14ac:dyDescent="0.35">
      <c r="A61" s="1" t="s">
        <v>53</v>
      </c>
      <c r="B61" t="s">
        <v>1081</v>
      </c>
      <c r="C61" t="s">
        <v>386</v>
      </c>
      <c r="D61" t="s">
        <v>439</v>
      </c>
      <c r="E61" t="s">
        <v>2117</v>
      </c>
      <c r="F61" t="s">
        <v>1070</v>
      </c>
      <c r="G61">
        <v>3.05</v>
      </c>
      <c r="H61" t="s">
        <v>1068</v>
      </c>
      <c r="I61" t="s">
        <v>783</v>
      </c>
      <c r="J61">
        <v>3.34</v>
      </c>
      <c r="K61" t="s">
        <v>626</v>
      </c>
      <c r="L61" t="s">
        <v>2933</v>
      </c>
      <c r="M61" t="s">
        <v>2116</v>
      </c>
      <c r="N61" t="s">
        <v>2856</v>
      </c>
      <c r="O61" t="s">
        <v>262</v>
      </c>
      <c r="P61" t="s">
        <v>471</v>
      </c>
      <c r="Q61" t="s">
        <v>3071</v>
      </c>
    </row>
    <row r="62" spans="1:17" x14ac:dyDescent="0.35">
      <c r="A62" t="s">
        <v>54</v>
      </c>
      <c r="B62" t="s">
        <v>1059</v>
      </c>
      <c r="C62" t="s">
        <v>1029</v>
      </c>
      <c r="D62" t="s">
        <v>961</v>
      </c>
      <c r="E62" t="s">
        <v>2118</v>
      </c>
      <c r="F62" t="s">
        <v>2299</v>
      </c>
      <c r="G62">
        <v>7233.98</v>
      </c>
      <c r="H62" t="s">
        <v>2578</v>
      </c>
      <c r="I62" t="s">
        <v>2738</v>
      </c>
      <c r="J62">
        <v>17755.82</v>
      </c>
      <c r="K62" t="s">
        <v>3040</v>
      </c>
      <c r="L62" t="s">
        <v>3202</v>
      </c>
      <c r="M62" t="s">
        <v>3352</v>
      </c>
      <c r="N62" t="s">
        <v>108</v>
      </c>
      <c r="O62" t="s">
        <v>3630</v>
      </c>
      <c r="P62" t="s">
        <v>3783</v>
      </c>
      <c r="Q62" t="s">
        <v>3918</v>
      </c>
    </row>
    <row r="63" spans="1:17" x14ac:dyDescent="0.35">
      <c r="A63" t="s">
        <v>55</v>
      </c>
      <c r="B63" t="s">
        <v>1847</v>
      </c>
      <c r="C63" t="s">
        <v>1030</v>
      </c>
      <c r="D63" t="s">
        <v>962</v>
      </c>
      <c r="E63" t="s">
        <v>2119</v>
      </c>
      <c r="F63" t="s">
        <v>2300</v>
      </c>
      <c r="G63">
        <v>7605.06</v>
      </c>
      <c r="H63" t="s">
        <v>2579</v>
      </c>
      <c r="I63" t="s">
        <v>2739</v>
      </c>
      <c r="J63">
        <v>10090.57</v>
      </c>
      <c r="K63" t="s">
        <v>3041</v>
      </c>
      <c r="L63" t="s">
        <v>3203</v>
      </c>
      <c r="M63" t="s">
        <v>3353</v>
      </c>
      <c r="N63" t="s">
        <v>3481</v>
      </c>
      <c r="O63" t="s">
        <v>3631</v>
      </c>
      <c r="P63" t="s">
        <v>3784</v>
      </c>
      <c r="Q63" t="s">
        <v>3919</v>
      </c>
    </row>
    <row r="64" spans="1:17" x14ac:dyDescent="0.35">
      <c r="A64" t="s">
        <v>56</v>
      </c>
      <c r="B64" t="s">
        <v>1848</v>
      </c>
      <c r="C64" t="s">
        <v>1031</v>
      </c>
      <c r="D64" t="s">
        <v>963</v>
      </c>
      <c r="E64" t="s">
        <v>2120</v>
      </c>
      <c r="F64" t="s">
        <v>2301</v>
      </c>
      <c r="G64">
        <v>7582.52</v>
      </c>
      <c r="H64" t="s">
        <v>2580</v>
      </c>
      <c r="I64" t="s">
        <v>2740</v>
      </c>
      <c r="J64">
        <v>8911.57</v>
      </c>
      <c r="K64" t="s">
        <v>3042</v>
      </c>
      <c r="L64" t="s">
        <v>3204</v>
      </c>
      <c r="M64" t="s">
        <v>3354</v>
      </c>
      <c r="N64" t="s">
        <v>3482</v>
      </c>
      <c r="O64" t="s">
        <v>3632</v>
      </c>
      <c r="P64" t="s">
        <v>3785</v>
      </c>
      <c r="Q64" t="s">
        <v>3920</v>
      </c>
    </row>
    <row r="65" spans="1:17" x14ac:dyDescent="0.35">
      <c r="A65" t="s">
        <v>57</v>
      </c>
      <c r="B65" t="s">
        <v>1849</v>
      </c>
      <c r="C65" t="s">
        <v>1032</v>
      </c>
      <c r="D65" t="s">
        <v>964</v>
      </c>
      <c r="E65" t="s">
        <v>2121</v>
      </c>
      <c r="F65" t="s">
        <v>2302</v>
      </c>
      <c r="G65">
        <v>10480.43</v>
      </c>
      <c r="H65" t="s">
        <v>2581</v>
      </c>
      <c r="I65" t="s">
        <v>2741</v>
      </c>
      <c r="J65">
        <v>10722.8</v>
      </c>
      <c r="K65" t="s">
        <v>3043</v>
      </c>
      <c r="L65" t="s">
        <v>3205</v>
      </c>
      <c r="M65" t="s">
        <v>3355</v>
      </c>
      <c r="N65" t="s">
        <v>3483</v>
      </c>
      <c r="O65" t="s">
        <v>3633</v>
      </c>
      <c r="P65" t="s">
        <v>108</v>
      </c>
      <c r="Q65" t="s">
        <v>3921</v>
      </c>
    </row>
    <row r="66" spans="1:17" x14ac:dyDescent="0.35">
      <c r="A66" t="s">
        <v>58</v>
      </c>
      <c r="B66" t="s">
        <v>1843</v>
      </c>
      <c r="C66" t="s">
        <v>1018</v>
      </c>
      <c r="D66" t="s">
        <v>952</v>
      </c>
      <c r="E66" t="s">
        <v>2106</v>
      </c>
      <c r="F66" t="s">
        <v>2288</v>
      </c>
      <c r="G66">
        <v>7643.7</v>
      </c>
      <c r="H66" t="s">
        <v>2570</v>
      </c>
      <c r="I66" t="s">
        <v>2728</v>
      </c>
      <c r="J66">
        <v>10024.11</v>
      </c>
      <c r="K66" t="s">
        <v>3033</v>
      </c>
      <c r="L66" t="s">
        <v>3195</v>
      </c>
      <c r="M66" t="s">
        <v>3344</v>
      </c>
      <c r="N66" t="s">
        <v>3476</v>
      </c>
      <c r="O66" t="s">
        <v>3625</v>
      </c>
      <c r="P66" t="s">
        <v>3778</v>
      </c>
      <c r="Q66" t="s">
        <v>3912</v>
      </c>
    </row>
    <row r="67" spans="1:17" x14ac:dyDescent="0.35">
      <c r="A67" t="s">
        <v>59</v>
      </c>
      <c r="B67" t="s">
        <v>687</v>
      </c>
      <c r="C67" t="s">
        <v>187</v>
      </c>
      <c r="D67" t="s">
        <v>108</v>
      </c>
      <c r="E67" t="s">
        <v>108</v>
      </c>
      <c r="F67" t="s">
        <v>108</v>
      </c>
      <c r="G67">
        <v>0</v>
      </c>
      <c r="H67" t="s">
        <v>108</v>
      </c>
      <c r="I67" t="s">
        <v>108</v>
      </c>
      <c r="J67">
        <v>0</v>
      </c>
      <c r="K67" t="s">
        <v>108</v>
      </c>
      <c r="L67" t="s">
        <v>108</v>
      </c>
      <c r="M67" t="s">
        <v>108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1060</v>
      </c>
      <c r="C68" t="s">
        <v>1033</v>
      </c>
      <c r="D68" t="s">
        <v>108</v>
      </c>
      <c r="E68" t="s">
        <v>108</v>
      </c>
      <c r="F68" t="s">
        <v>108</v>
      </c>
      <c r="G68">
        <v>0</v>
      </c>
      <c r="H68" t="s">
        <v>108</v>
      </c>
      <c r="I68" t="s">
        <v>108</v>
      </c>
      <c r="J68">
        <v>0</v>
      </c>
      <c r="K68" t="s">
        <v>108</v>
      </c>
      <c r="L68" t="s">
        <v>108</v>
      </c>
      <c r="M68" t="s">
        <v>108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1061</v>
      </c>
      <c r="C69" t="s">
        <v>1034</v>
      </c>
      <c r="D69" t="s">
        <v>108</v>
      </c>
      <c r="E69" t="s">
        <v>108</v>
      </c>
      <c r="F69" t="s">
        <v>108</v>
      </c>
      <c r="G69">
        <v>0</v>
      </c>
      <c r="H69" t="s">
        <v>108</v>
      </c>
      <c r="I69" t="s">
        <v>108</v>
      </c>
      <c r="J69">
        <v>0</v>
      </c>
      <c r="K69" t="s">
        <v>108</v>
      </c>
      <c r="L69" t="s">
        <v>108</v>
      </c>
      <c r="M69" t="s">
        <v>108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1082</v>
      </c>
      <c r="C70" t="s">
        <v>1035</v>
      </c>
      <c r="D70" t="s">
        <v>108</v>
      </c>
      <c r="E70" t="s">
        <v>108</v>
      </c>
      <c r="F70" t="s">
        <v>108</v>
      </c>
      <c r="G70">
        <v>0</v>
      </c>
      <c r="H70" t="s">
        <v>108</v>
      </c>
      <c r="I70" t="s">
        <v>108</v>
      </c>
      <c r="J70">
        <v>0</v>
      </c>
      <c r="K70" t="s">
        <v>108</v>
      </c>
      <c r="L70" t="s">
        <v>108</v>
      </c>
      <c r="M70" t="s">
        <v>108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1083</v>
      </c>
      <c r="C71" t="s">
        <v>1036</v>
      </c>
      <c r="D71" t="s">
        <v>108</v>
      </c>
      <c r="E71" t="s">
        <v>108</v>
      </c>
      <c r="F71" t="s">
        <v>108</v>
      </c>
      <c r="G71">
        <v>0</v>
      </c>
      <c r="H71" t="s">
        <v>108</v>
      </c>
      <c r="I71" t="s">
        <v>108</v>
      </c>
      <c r="J71">
        <v>0</v>
      </c>
      <c r="K71" t="s">
        <v>108</v>
      </c>
      <c r="L71" t="s">
        <v>108</v>
      </c>
      <c r="M71" t="s">
        <v>108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1062</v>
      </c>
      <c r="C72" t="s">
        <v>108</v>
      </c>
      <c r="D72" t="s">
        <v>108</v>
      </c>
      <c r="E72" t="s">
        <v>108</v>
      </c>
      <c r="F72" t="s">
        <v>108</v>
      </c>
      <c r="G72">
        <v>0</v>
      </c>
      <c r="H72" t="s">
        <v>108</v>
      </c>
      <c r="I72" t="s">
        <v>108</v>
      </c>
      <c r="J72">
        <v>0</v>
      </c>
      <c r="K72" t="s">
        <v>108</v>
      </c>
      <c r="L72" t="s">
        <v>108</v>
      </c>
      <c r="M72" t="s">
        <v>108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1063</v>
      </c>
      <c r="C73" t="s">
        <v>108</v>
      </c>
      <c r="D73" t="s">
        <v>108</v>
      </c>
      <c r="E73" t="s">
        <v>108</v>
      </c>
      <c r="F73" t="s">
        <v>108</v>
      </c>
      <c r="G73">
        <v>0</v>
      </c>
      <c r="H73" t="s">
        <v>108</v>
      </c>
      <c r="I73" t="s">
        <v>108</v>
      </c>
      <c r="J73">
        <v>0</v>
      </c>
      <c r="K73" t="s">
        <v>108</v>
      </c>
      <c r="L73" t="s">
        <v>108</v>
      </c>
      <c r="M73" t="s">
        <v>108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1064</v>
      </c>
      <c r="C74" t="s">
        <v>108</v>
      </c>
      <c r="D74" t="s">
        <v>108</v>
      </c>
      <c r="E74" t="s">
        <v>108</v>
      </c>
      <c r="F74" t="s">
        <v>108</v>
      </c>
      <c r="G74">
        <v>0</v>
      </c>
      <c r="H74" t="s">
        <v>108</v>
      </c>
      <c r="I74" t="s">
        <v>108</v>
      </c>
      <c r="J74">
        <v>0</v>
      </c>
      <c r="K74" t="s">
        <v>108</v>
      </c>
      <c r="L74" t="s">
        <v>108</v>
      </c>
      <c r="M74" t="s">
        <v>108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347</v>
      </c>
      <c r="C75" t="s">
        <v>108</v>
      </c>
      <c r="D75" t="s">
        <v>108</v>
      </c>
      <c r="E75" t="s">
        <v>108</v>
      </c>
      <c r="F75" t="s">
        <v>108</v>
      </c>
      <c r="G75">
        <v>0</v>
      </c>
      <c r="H75" t="s">
        <v>108</v>
      </c>
      <c r="I75" t="s">
        <v>108</v>
      </c>
      <c r="J75">
        <v>0</v>
      </c>
      <c r="K75" t="s">
        <v>108</v>
      </c>
      <c r="L75" t="s">
        <v>108</v>
      </c>
      <c r="M75" t="s">
        <v>108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>
        <v>0</v>
      </c>
      <c r="H76" t="s">
        <v>108</v>
      </c>
      <c r="I76" t="s">
        <v>108</v>
      </c>
      <c r="J76">
        <v>0</v>
      </c>
      <c r="K76" t="s">
        <v>108</v>
      </c>
      <c r="L76" t="s">
        <v>108</v>
      </c>
      <c r="M76" t="s">
        <v>108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H77" t="s">
        <v>79</v>
      </c>
      <c r="I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196</v>
      </c>
      <c r="C78" t="s">
        <v>108</v>
      </c>
      <c r="D78" t="s">
        <v>108</v>
      </c>
      <c r="E78" t="s">
        <v>108</v>
      </c>
      <c r="F78" t="s">
        <v>108</v>
      </c>
      <c r="G78">
        <v>0</v>
      </c>
      <c r="H78" t="s">
        <v>108</v>
      </c>
      <c r="I78" t="s">
        <v>108</v>
      </c>
      <c r="J78">
        <v>0</v>
      </c>
      <c r="K78" t="s">
        <v>108</v>
      </c>
      <c r="L78" t="s">
        <v>108</v>
      </c>
      <c r="M78" t="s">
        <v>108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1850</v>
      </c>
      <c r="C79" t="s">
        <v>211</v>
      </c>
      <c r="D79" t="s">
        <v>211</v>
      </c>
      <c r="E79" t="s">
        <v>211</v>
      </c>
      <c r="F79" t="s">
        <v>211</v>
      </c>
      <c r="G79">
        <v>0</v>
      </c>
      <c r="H79" t="s">
        <v>211</v>
      </c>
      <c r="I79" t="s">
        <v>211</v>
      </c>
      <c r="J79">
        <v>0</v>
      </c>
      <c r="K79" t="s">
        <v>211</v>
      </c>
      <c r="L79" t="s">
        <v>211</v>
      </c>
      <c r="M79" t="s">
        <v>211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>
        <v>0</v>
      </c>
      <c r="H80" t="s">
        <v>108</v>
      </c>
      <c r="I80" t="s">
        <v>108</v>
      </c>
      <c r="J80">
        <v>0</v>
      </c>
      <c r="K80" t="s">
        <v>108</v>
      </c>
      <c r="L80" t="s">
        <v>108</v>
      </c>
      <c r="M80" t="s">
        <v>108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1065</v>
      </c>
      <c r="C81" t="s">
        <v>211</v>
      </c>
      <c r="D81" t="s">
        <v>211</v>
      </c>
      <c r="E81" t="s">
        <v>211</v>
      </c>
      <c r="F81" t="s">
        <v>211</v>
      </c>
      <c r="G81">
        <v>0</v>
      </c>
      <c r="H81" t="s">
        <v>211</v>
      </c>
      <c r="I81" t="s">
        <v>211</v>
      </c>
      <c r="J81">
        <v>0</v>
      </c>
      <c r="K81" t="s">
        <v>211</v>
      </c>
      <c r="L81" t="s">
        <v>211</v>
      </c>
      <c r="M81" t="s">
        <v>211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235</v>
      </c>
      <c r="C82" t="s">
        <v>224</v>
      </c>
      <c r="D82" t="s">
        <v>680</v>
      </c>
      <c r="E82" t="s">
        <v>206</v>
      </c>
      <c r="F82" t="s">
        <v>235</v>
      </c>
      <c r="G82">
        <v>0.17</v>
      </c>
      <c r="H82" t="s">
        <v>295</v>
      </c>
      <c r="I82" t="s">
        <v>295</v>
      </c>
      <c r="J82">
        <v>0.15</v>
      </c>
      <c r="K82" t="s">
        <v>219</v>
      </c>
      <c r="L82" t="s">
        <v>206</v>
      </c>
      <c r="M82" t="s">
        <v>372</v>
      </c>
      <c r="N82" t="s">
        <v>196</v>
      </c>
      <c r="O82" t="s">
        <v>167</v>
      </c>
      <c r="P82" t="s">
        <v>224</v>
      </c>
      <c r="Q82" t="s">
        <v>295</v>
      </c>
    </row>
    <row r="83" spans="1:17" x14ac:dyDescent="0.35">
      <c r="A83" s="1" t="s">
        <v>75</v>
      </c>
      <c r="B83" t="s">
        <v>1851</v>
      </c>
      <c r="C83" t="s">
        <v>1037</v>
      </c>
      <c r="D83" t="s">
        <v>965</v>
      </c>
      <c r="E83" t="s">
        <v>2122</v>
      </c>
      <c r="F83" t="s">
        <v>2303</v>
      </c>
      <c r="G83">
        <v>0.98939999999999995</v>
      </c>
      <c r="H83" t="s">
        <v>2582</v>
      </c>
      <c r="I83" t="s">
        <v>2742</v>
      </c>
      <c r="J83">
        <v>0.70479999999999998</v>
      </c>
      <c r="K83" t="s">
        <v>3044</v>
      </c>
      <c r="L83" t="s">
        <v>1966</v>
      </c>
      <c r="M83" t="s">
        <v>3356</v>
      </c>
      <c r="N83" t="s">
        <v>3484</v>
      </c>
      <c r="O83" t="s">
        <v>3634</v>
      </c>
      <c r="P83" t="s">
        <v>3786</v>
      </c>
      <c r="Q83" t="s">
        <v>3922</v>
      </c>
    </row>
    <row r="84" spans="1:17" x14ac:dyDescent="0.35">
      <c r="A84" t="s">
        <v>76</v>
      </c>
      <c r="B84" t="s">
        <v>1852</v>
      </c>
      <c r="C84" t="s">
        <v>108</v>
      </c>
      <c r="D84" t="s">
        <v>108</v>
      </c>
      <c r="E84" t="s">
        <v>108</v>
      </c>
      <c r="F84" t="s">
        <v>108</v>
      </c>
      <c r="G84">
        <v>0</v>
      </c>
      <c r="H84" t="s">
        <v>108</v>
      </c>
      <c r="I84" t="s">
        <v>108</v>
      </c>
      <c r="J84">
        <v>0</v>
      </c>
      <c r="K84" t="s">
        <v>108</v>
      </c>
      <c r="L84" t="s">
        <v>108</v>
      </c>
      <c r="M84" t="s">
        <v>108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1853</v>
      </c>
      <c r="C85" t="s">
        <v>1038</v>
      </c>
      <c r="D85" t="s">
        <v>966</v>
      </c>
      <c r="E85" t="s">
        <v>2123</v>
      </c>
      <c r="F85" t="s">
        <v>2304</v>
      </c>
      <c r="G85">
        <v>7532.73</v>
      </c>
      <c r="H85" t="s">
        <v>2583</v>
      </c>
      <c r="I85" t="s">
        <v>2743</v>
      </c>
      <c r="J85">
        <v>9804.6200000000008</v>
      </c>
      <c r="K85" t="s">
        <v>3045</v>
      </c>
      <c r="L85" t="s">
        <v>3206</v>
      </c>
      <c r="M85" t="s">
        <v>3357</v>
      </c>
      <c r="N85" t="s">
        <v>3485</v>
      </c>
      <c r="O85" t="s">
        <v>3635</v>
      </c>
      <c r="P85" t="s">
        <v>3787</v>
      </c>
      <c r="Q85" t="s">
        <v>3923</v>
      </c>
    </row>
    <row r="86" spans="1:17" x14ac:dyDescent="0.35">
      <c r="A86" t="s">
        <v>78</v>
      </c>
      <c r="B86" t="s">
        <v>426</v>
      </c>
      <c r="C86" t="s">
        <v>108</v>
      </c>
      <c r="D86" t="s">
        <v>108</v>
      </c>
      <c r="E86" t="s">
        <v>108</v>
      </c>
      <c r="F86" t="s">
        <v>108</v>
      </c>
      <c r="G86">
        <v>0</v>
      </c>
      <c r="H86" t="s">
        <v>108</v>
      </c>
      <c r="I86" t="s">
        <v>108</v>
      </c>
      <c r="J86">
        <v>0</v>
      </c>
      <c r="K86" t="s">
        <v>108</v>
      </c>
      <c r="L86" t="s">
        <v>108</v>
      </c>
      <c r="M86" t="s">
        <v>108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139</v>
      </c>
    </row>
    <row r="2" spans="1:17" s="2" customFormat="1" x14ac:dyDescent="0.35">
      <c r="A2" t="s">
        <v>1587</v>
      </c>
      <c r="B2" s="2" t="s">
        <v>80</v>
      </c>
      <c r="C2" s="2" t="s">
        <v>81</v>
      </c>
      <c r="D2" s="2" t="s">
        <v>82</v>
      </c>
      <c r="E2" s="2" t="s">
        <v>83</v>
      </c>
      <c r="F2" s="2" t="s">
        <v>84</v>
      </c>
      <c r="G2" s="2" t="s">
        <v>85</v>
      </c>
      <c r="H2" s="2" t="s">
        <v>86</v>
      </c>
      <c r="I2" s="2" t="s">
        <v>87</v>
      </c>
      <c r="J2" s="2" t="s">
        <v>88</v>
      </c>
      <c r="K2" s="2" t="s">
        <v>89</v>
      </c>
      <c r="L2" s="2" t="s">
        <v>90</v>
      </c>
      <c r="M2" s="2" t="s">
        <v>91</v>
      </c>
      <c r="N2" s="2" t="s">
        <v>92</v>
      </c>
      <c r="O2" s="2" t="s">
        <v>93</v>
      </c>
      <c r="P2" s="2" t="s">
        <v>94</v>
      </c>
      <c r="Q2" s="2" t="s">
        <v>95</v>
      </c>
    </row>
    <row r="3" spans="1:17" x14ac:dyDescent="0.35">
      <c r="A3" s="21" t="s">
        <v>109</v>
      </c>
      <c r="B3" s="22">
        <v>528</v>
      </c>
      <c r="C3" s="22">
        <v>180</v>
      </c>
      <c r="D3" s="22">
        <v>30</v>
      </c>
      <c r="E3" s="23">
        <v>45</v>
      </c>
      <c r="F3" s="23">
        <v>30</v>
      </c>
      <c r="G3" s="23">
        <v>30</v>
      </c>
      <c r="H3" s="23">
        <v>48</v>
      </c>
      <c r="I3" s="23">
        <v>30</v>
      </c>
      <c r="J3" s="23">
        <v>30</v>
      </c>
      <c r="K3" s="23">
        <v>30</v>
      </c>
      <c r="L3" s="23">
        <v>34</v>
      </c>
      <c r="M3" s="69" t="s">
        <v>323</v>
      </c>
      <c r="N3" s="23">
        <v>10</v>
      </c>
      <c r="O3" s="23">
        <v>30</v>
      </c>
      <c r="P3" s="23">
        <v>10</v>
      </c>
      <c r="Q3" s="23">
        <v>10</v>
      </c>
    </row>
    <row r="4" spans="1:17" x14ac:dyDescent="0.35">
      <c r="A4" s="29" t="s">
        <v>107</v>
      </c>
      <c r="B4">
        <v>2815</v>
      </c>
      <c r="C4" s="19">
        <v>738</v>
      </c>
      <c r="D4" s="19">
        <v>140</v>
      </c>
      <c r="E4" s="20">
        <v>137</v>
      </c>
      <c r="F4" s="20">
        <v>135</v>
      </c>
      <c r="G4" s="20">
        <v>87</v>
      </c>
      <c r="H4" s="20">
        <v>298</v>
      </c>
      <c r="I4" s="20">
        <v>111</v>
      </c>
      <c r="J4" s="20">
        <v>148</v>
      </c>
      <c r="K4" s="20">
        <v>107</v>
      </c>
      <c r="L4" s="20">
        <v>155</v>
      </c>
      <c r="M4" s="20">
        <v>224</v>
      </c>
      <c r="N4" s="20">
        <v>77</v>
      </c>
      <c r="O4" s="20">
        <v>168</v>
      </c>
      <c r="P4" s="20">
        <v>97</v>
      </c>
      <c r="Q4" s="20">
        <v>70</v>
      </c>
    </row>
    <row r="5" spans="1:17" x14ac:dyDescent="0.35">
      <c r="A5" s="16" t="s">
        <v>110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>
        <v>4</v>
      </c>
      <c r="P5" s="19"/>
      <c r="Q5" s="19"/>
    </row>
    <row r="6" spans="1:17" x14ac:dyDescent="0.35">
      <c r="A6" s="16" t="s">
        <v>111</v>
      </c>
      <c r="B6" s="19">
        <v>4</v>
      </c>
      <c r="C6" s="19"/>
      <c r="D6" s="19"/>
      <c r="E6" s="19"/>
      <c r="F6" s="19"/>
      <c r="G6" s="20"/>
      <c r="H6" s="20"/>
      <c r="I6" s="20">
        <v>1</v>
      </c>
      <c r="J6" s="20">
        <v>1</v>
      </c>
      <c r="K6" s="20">
        <v>1</v>
      </c>
      <c r="L6" s="20"/>
      <c r="M6" s="20">
        <v>2</v>
      </c>
      <c r="N6" s="20">
        <v>1</v>
      </c>
      <c r="O6" s="19"/>
      <c r="P6" s="20"/>
      <c r="Q6" s="19"/>
    </row>
    <row r="7" spans="1:17" x14ac:dyDescent="0.35">
      <c r="A7" s="16" t="s">
        <v>112</v>
      </c>
      <c r="B7" s="20">
        <v>16</v>
      </c>
      <c r="C7" s="19">
        <v>123</v>
      </c>
      <c r="D7" s="19"/>
      <c r="E7" s="19"/>
      <c r="F7" s="20">
        <v>3</v>
      </c>
      <c r="G7" s="20">
        <v>2</v>
      </c>
      <c r="H7" s="20">
        <v>1</v>
      </c>
      <c r="I7" s="20">
        <v>1</v>
      </c>
      <c r="J7" s="20">
        <v>1</v>
      </c>
      <c r="K7" s="20">
        <v>1</v>
      </c>
      <c r="L7" s="19"/>
      <c r="M7" s="20">
        <v>1</v>
      </c>
      <c r="N7" s="20">
        <v>5</v>
      </c>
      <c r="O7" s="20">
        <v>9</v>
      </c>
      <c r="P7" s="20">
        <v>23</v>
      </c>
      <c r="Q7" s="19"/>
    </row>
    <row r="8" spans="1:17" x14ac:dyDescent="0.35">
      <c r="A8" s="33" t="s">
        <v>114</v>
      </c>
      <c r="B8" s="20">
        <v>15429</v>
      </c>
      <c r="C8" s="20">
        <v>3899</v>
      </c>
      <c r="D8" s="20">
        <v>357</v>
      </c>
      <c r="E8" s="20">
        <v>473</v>
      </c>
      <c r="F8" s="20">
        <v>537</v>
      </c>
      <c r="G8" s="20">
        <v>278</v>
      </c>
      <c r="H8" s="20">
        <v>976</v>
      </c>
      <c r="I8" s="20">
        <v>314</v>
      </c>
      <c r="J8" s="20">
        <v>500</v>
      </c>
      <c r="K8" s="20">
        <v>525</v>
      </c>
      <c r="L8" s="20">
        <v>488</v>
      </c>
      <c r="M8" s="20">
        <v>760</v>
      </c>
      <c r="N8" s="20">
        <v>184</v>
      </c>
      <c r="O8" s="20">
        <v>793</v>
      </c>
      <c r="P8" s="20">
        <v>305</v>
      </c>
      <c r="Q8" s="20">
        <v>281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1085</v>
      </c>
      <c r="C10" t="s">
        <v>817</v>
      </c>
      <c r="D10" t="s">
        <v>108</v>
      </c>
      <c r="E10" t="s">
        <v>2101</v>
      </c>
      <c r="F10" t="s">
        <v>252</v>
      </c>
      <c r="G10" t="s">
        <v>220</v>
      </c>
      <c r="H10" t="s">
        <v>2359</v>
      </c>
      <c r="I10" t="s">
        <v>447</v>
      </c>
      <c r="J10" t="s">
        <v>2160</v>
      </c>
      <c r="K10" t="s">
        <v>1132</v>
      </c>
      <c r="L10" t="s">
        <v>3207</v>
      </c>
      <c r="M10">
        <v>0.89</v>
      </c>
      <c r="N10" t="s">
        <v>108</v>
      </c>
      <c r="O10" t="s">
        <v>2129</v>
      </c>
      <c r="P10" t="s">
        <v>500</v>
      </c>
      <c r="Q10" t="s">
        <v>108</v>
      </c>
    </row>
    <row r="11" spans="1:17" x14ac:dyDescent="0.35">
      <c r="A11" t="s">
        <v>3</v>
      </c>
      <c r="B11" t="s">
        <v>1086</v>
      </c>
      <c r="C11" t="s">
        <v>108</v>
      </c>
      <c r="D11" t="s">
        <v>108</v>
      </c>
      <c r="E11" t="s">
        <v>108</v>
      </c>
      <c r="F11" t="s">
        <v>108</v>
      </c>
      <c r="G11" t="s">
        <v>108</v>
      </c>
      <c r="H11" t="s">
        <v>108</v>
      </c>
      <c r="I11" t="s">
        <v>108</v>
      </c>
      <c r="J11" t="s">
        <v>108</v>
      </c>
      <c r="K11" t="s">
        <v>108</v>
      </c>
      <c r="L11" t="s">
        <v>108</v>
      </c>
      <c r="M11">
        <v>0</v>
      </c>
      <c r="N11" t="s">
        <v>108</v>
      </c>
      <c r="O11" t="s">
        <v>108</v>
      </c>
      <c r="P11" t="s">
        <v>108</v>
      </c>
      <c r="Q11" t="s">
        <v>108</v>
      </c>
    </row>
    <row r="12" spans="1:17" x14ac:dyDescent="0.35">
      <c r="A12" t="s">
        <v>4</v>
      </c>
      <c r="B12" t="s">
        <v>210</v>
      </c>
      <c r="C12" t="s">
        <v>495</v>
      </c>
      <c r="D12" t="s">
        <v>108</v>
      </c>
      <c r="E12" t="s">
        <v>108</v>
      </c>
      <c r="F12" t="s">
        <v>108</v>
      </c>
      <c r="G12" t="s">
        <v>108</v>
      </c>
      <c r="H12" t="s">
        <v>204</v>
      </c>
      <c r="I12" t="s">
        <v>108</v>
      </c>
      <c r="J12" t="s">
        <v>108</v>
      </c>
      <c r="K12" t="s">
        <v>279</v>
      </c>
      <c r="L12" t="s">
        <v>204</v>
      </c>
      <c r="M12">
        <v>0</v>
      </c>
      <c r="N12" t="s">
        <v>108</v>
      </c>
      <c r="O12" t="s">
        <v>270</v>
      </c>
      <c r="P12" t="s">
        <v>270</v>
      </c>
      <c r="Q12" t="s">
        <v>108</v>
      </c>
    </row>
    <row r="13" spans="1:17" x14ac:dyDescent="0.35">
      <c r="A13" t="s">
        <v>5</v>
      </c>
      <c r="B13" t="s">
        <v>1087</v>
      </c>
      <c r="C13" t="s">
        <v>362</v>
      </c>
      <c r="D13" t="s">
        <v>108</v>
      </c>
      <c r="E13" t="s">
        <v>108</v>
      </c>
      <c r="F13" t="s">
        <v>108</v>
      </c>
      <c r="G13" t="s">
        <v>108</v>
      </c>
      <c r="H13" t="s">
        <v>108</v>
      </c>
      <c r="I13" t="s">
        <v>108</v>
      </c>
      <c r="J13" t="s">
        <v>108</v>
      </c>
      <c r="K13" t="s">
        <v>108</v>
      </c>
      <c r="L13" t="s">
        <v>108</v>
      </c>
      <c r="M13">
        <v>0</v>
      </c>
      <c r="N13" t="s">
        <v>108</v>
      </c>
      <c r="O13" t="s">
        <v>108</v>
      </c>
      <c r="P13" t="s">
        <v>108</v>
      </c>
      <c r="Q13" t="s">
        <v>108</v>
      </c>
    </row>
    <row r="14" spans="1:17" x14ac:dyDescent="0.35">
      <c r="A14" t="s">
        <v>6</v>
      </c>
      <c r="B14" t="s">
        <v>108</v>
      </c>
      <c r="C14" t="s">
        <v>108</v>
      </c>
      <c r="D14" t="s">
        <v>108</v>
      </c>
      <c r="E14" t="s">
        <v>108</v>
      </c>
      <c r="F14" t="s">
        <v>108</v>
      </c>
      <c r="G14" t="s">
        <v>108</v>
      </c>
      <c r="H14" t="s">
        <v>108</v>
      </c>
      <c r="I14" t="s">
        <v>108</v>
      </c>
      <c r="J14" t="s">
        <v>108</v>
      </c>
      <c r="K14" t="s">
        <v>108</v>
      </c>
      <c r="L14" t="s">
        <v>108</v>
      </c>
      <c r="M14">
        <v>0</v>
      </c>
      <c r="N14" t="s">
        <v>108</v>
      </c>
      <c r="O14" t="s">
        <v>108</v>
      </c>
      <c r="P14" t="s">
        <v>108</v>
      </c>
      <c r="Q14" t="s">
        <v>108</v>
      </c>
    </row>
    <row r="15" spans="1:17" x14ac:dyDescent="0.35">
      <c r="A15" t="s">
        <v>7</v>
      </c>
      <c r="B15" t="s">
        <v>641</v>
      </c>
      <c r="C15" t="s">
        <v>108</v>
      </c>
      <c r="D15" t="s">
        <v>108</v>
      </c>
      <c r="E15" t="s">
        <v>108</v>
      </c>
      <c r="F15" t="s">
        <v>108</v>
      </c>
      <c r="G15" t="s">
        <v>108</v>
      </c>
      <c r="H15" t="s">
        <v>108</v>
      </c>
      <c r="I15" t="s">
        <v>108</v>
      </c>
      <c r="J15" t="s">
        <v>108</v>
      </c>
      <c r="K15" t="s">
        <v>108</v>
      </c>
      <c r="L15" t="s">
        <v>195</v>
      </c>
      <c r="M15">
        <v>0</v>
      </c>
      <c r="N15" t="s">
        <v>108</v>
      </c>
      <c r="O15" t="s">
        <v>108</v>
      </c>
      <c r="P15" t="s">
        <v>108</v>
      </c>
      <c r="Q15" t="s">
        <v>108</v>
      </c>
    </row>
    <row r="16" spans="1:17" x14ac:dyDescent="0.35">
      <c r="A16" t="s">
        <v>8</v>
      </c>
      <c r="B16" t="s">
        <v>108</v>
      </c>
      <c r="C16" t="s">
        <v>108</v>
      </c>
      <c r="D16" t="s">
        <v>108</v>
      </c>
      <c r="E16" t="s">
        <v>108</v>
      </c>
      <c r="F16" t="s">
        <v>108</v>
      </c>
      <c r="G16" t="s">
        <v>108</v>
      </c>
      <c r="H16" t="s">
        <v>108</v>
      </c>
      <c r="I16" t="s">
        <v>108</v>
      </c>
      <c r="J16" t="s">
        <v>108</v>
      </c>
      <c r="K16" t="s">
        <v>108</v>
      </c>
      <c r="L16" t="s">
        <v>108</v>
      </c>
      <c r="M16">
        <v>0</v>
      </c>
      <c r="N16" t="s">
        <v>108</v>
      </c>
      <c r="O16" t="s">
        <v>108</v>
      </c>
      <c r="P16" t="s">
        <v>108</v>
      </c>
      <c r="Q16" t="s">
        <v>108</v>
      </c>
    </row>
    <row r="17" spans="1:17" x14ac:dyDescent="0.35">
      <c r="A17" s="1" t="s">
        <v>9</v>
      </c>
      <c r="B17" t="s">
        <v>626</v>
      </c>
      <c r="C17" t="s">
        <v>1164</v>
      </c>
      <c r="D17" t="s">
        <v>656</v>
      </c>
      <c r="E17" t="s">
        <v>537</v>
      </c>
      <c r="F17" t="s">
        <v>879</v>
      </c>
      <c r="G17" t="s">
        <v>2456</v>
      </c>
      <c r="H17" t="s">
        <v>2359</v>
      </c>
      <c r="I17" t="s">
        <v>2418</v>
      </c>
      <c r="J17" t="s">
        <v>1964</v>
      </c>
      <c r="K17" t="s">
        <v>960</v>
      </c>
      <c r="L17" t="s">
        <v>2210</v>
      </c>
      <c r="M17">
        <v>2.23</v>
      </c>
      <c r="N17" t="s">
        <v>3158</v>
      </c>
      <c r="O17" t="s">
        <v>284</v>
      </c>
      <c r="P17" t="s">
        <v>1135</v>
      </c>
      <c r="Q17" t="s">
        <v>656</v>
      </c>
    </row>
    <row r="18" spans="1:17" x14ac:dyDescent="0.35">
      <c r="A18" t="s">
        <v>10</v>
      </c>
      <c r="B18" t="s">
        <v>1088</v>
      </c>
      <c r="C18" t="s">
        <v>1165</v>
      </c>
      <c r="D18" t="s">
        <v>108</v>
      </c>
      <c r="E18" t="s">
        <v>210</v>
      </c>
      <c r="F18" t="s">
        <v>108</v>
      </c>
      <c r="G18" t="s">
        <v>108</v>
      </c>
      <c r="H18" t="s">
        <v>108</v>
      </c>
      <c r="I18" t="s">
        <v>108</v>
      </c>
      <c r="J18" t="s">
        <v>108</v>
      </c>
      <c r="K18" t="s">
        <v>337</v>
      </c>
      <c r="L18" t="s">
        <v>108</v>
      </c>
      <c r="M18">
        <v>0</v>
      </c>
      <c r="N18" t="s">
        <v>108</v>
      </c>
      <c r="O18" t="s">
        <v>278</v>
      </c>
      <c r="P18" t="s">
        <v>279</v>
      </c>
      <c r="Q18" t="s">
        <v>108</v>
      </c>
    </row>
    <row r="19" spans="1:17" x14ac:dyDescent="0.35">
      <c r="A19" t="s">
        <v>11</v>
      </c>
      <c r="B19" t="s">
        <v>1089</v>
      </c>
      <c r="C19" t="s">
        <v>108</v>
      </c>
      <c r="D19" t="s">
        <v>108</v>
      </c>
      <c r="E19" t="s">
        <v>108</v>
      </c>
      <c r="F19" t="s">
        <v>108</v>
      </c>
      <c r="G19" t="s">
        <v>108</v>
      </c>
      <c r="H19" t="s">
        <v>108</v>
      </c>
      <c r="I19" t="s">
        <v>108</v>
      </c>
      <c r="J19" t="s">
        <v>108</v>
      </c>
      <c r="K19" t="s">
        <v>108</v>
      </c>
      <c r="L19" t="s">
        <v>108</v>
      </c>
      <c r="M19">
        <v>0</v>
      </c>
      <c r="N19" t="s">
        <v>108</v>
      </c>
      <c r="O19" t="s">
        <v>108</v>
      </c>
      <c r="P19" t="s">
        <v>108</v>
      </c>
      <c r="Q19" t="s">
        <v>108</v>
      </c>
    </row>
    <row r="20" spans="1:17" x14ac:dyDescent="0.35">
      <c r="A20" t="s">
        <v>12</v>
      </c>
      <c r="B20" t="s">
        <v>1090</v>
      </c>
      <c r="C20" t="s">
        <v>159</v>
      </c>
      <c r="D20" t="s">
        <v>108</v>
      </c>
      <c r="E20" t="s">
        <v>279</v>
      </c>
      <c r="F20" t="s">
        <v>108</v>
      </c>
      <c r="G20" t="s">
        <v>108</v>
      </c>
      <c r="H20" t="s">
        <v>108</v>
      </c>
      <c r="I20" t="s">
        <v>108</v>
      </c>
      <c r="J20" t="s">
        <v>108</v>
      </c>
      <c r="K20" t="s">
        <v>108</v>
      </c>
      <c r="L20" t="s">
        <v>108</v>
      </c>
      <c r="M20">
        <v>0</v>
      </c>
      <c r="N20" t="s">
        <v>108</v>
      </c>
      <c r="O20" t="s">
        <v>108</v>
      </c>
      <c r="P20" t="s">
        <v>108</v>
      </c>
      <c r="Q20" t="s">
        <v>108</v>
      </c>
    </row>
    <row r="21" spans="1:17" x14ac:dyDescent="0.35">
      <c r="A21" t="s">
        <v>13</v>
      </c>
      <c r="B21" t="s">
        <v>237</v>
      </c>
      <c r="C21" t="s">
        <v>108</v>
      </c>
      <c r="D21" t="s">
        <v>108</v>
      </c>
      <c r="E21" t="s">
        <v>108</v>
      </c>
      <c r="F21" t="s">
        <v>108</v>
      </c>
      <c r="G21" t="s">
        <v>108</v>
      </c>
      <c r="H21" t="s">
        <v>108</v>
      </c>
      <c r="I21" t="s">
        <v>108</v>
      </c>
      <c r="J21" t="s">
        <v>108</v>
      </c>
      <c r="K21" t="s">
        <v>108</v>
      </c>
      <c r="L21" t="s">
        <v>108</v>
      </c>
      <c r="M21">
        <v>0</v>
      </c>
      <c r="N21" t="s">
        <v>108</v>
      </c>
      <c r="O21" t="s">
        <v>108</v>
      </c>
      <c r="P21" t="s">
        <v>108</v>
      </c>
      <c r="Q21" t="s">
        <v>108</v>
      </c>
    </row>
    <row r="22" spans="1:17" x14ac:dyDescent="0.35">
      <c r="A22" t="s">
        <v>14</v>
      </c>
      <c r="B22" t="s">
        <v>1091</v>
      </c>
      <c r="C22" t="s">
        <v>205</v>
      </c>
      <c r="D22" t="s">
        <v>205</v>
      </c>
      <c r="E22" t="s">
        <v>205</v>
      </c>
      <c r="F22" t="s">
        <v>205</v>
      </c>
      <c r="G22" t="s">
        <v>205</v>
      </c>
      <c r="H22" t="s">
        <v>205</v>
      </c>
      <c r="I22" t="s">
        <v>205</v>
      </c>
      <c r="J22" t="s">
        <v>205</v>
      </c>
      <c r="K22" t="s">
        <v>205</v>
      </c>
      <c r="L22" t="s">
        <v>205</v>
      </c>
      <c r="M22">
        <v>0</v>
      </c>
      <c r="N22" t="s">
        <v>205</v>
      </c>
      <c r="O22" t="s">
        <v>205</v>
      </c>
      <c r="P22" t="s">
        <v>205</v>
      </c>
      <c r="Q22" t="s">
        <v>205</v>
      </c>
    </row>
    <row r="23" spans="1:17" x14ac:dyDescent="0.35">
      <c r="A23" t="s">
        <v>15</v>
      </c>
      <c r="B23" t="s">
        <v>1092</v>
      </c>
      <c r="C23" t="s">
        <v>469</v>
      </c>
      <c r="D23" t="s">
        <v>1115</v>
      </c>
      <c r="E23" t="s">
        <v>2124</v>
      </c>
      <c r="F23" t="s">
        <v>2305</v>
      </c>
      <c r="G23" t="s">
        <v>2457</v>
      </c>
      <c r="H23" t="s">
        <v>2584</v>
      </c>
      <c r="I23" t="s">
        <v>453</v>
      </c>
      <c r="J23" t="s">
        <v>2875</v>
      </c>
      <c r="K23" t="s">
        <v>1100</v>
      </c>
      <c r="L23" t="s">
        <v>2213</v>
      </c>
      <c r="M23">
        <v>15.63</v>
      </c>
      <c r="N23" t="s">
        <v>3486</v>
      </c>
      <c r="O23" t="s">
        <v>1134</v>
      </c>
      <c r="P23" t="s">
        <v>3788</v>
      </c>
      <c r="Q23" t="s">
        <v>268</v>
      </c>
    </row>
    <row r="24" spans="1:17" x14ac:dyDescent="0.35">
      <c r="A24" t="s">
        <v>16</v>
      </c>
      <c r="B24" t="s">
        <v>973</v>
      </c>
      <c r="C24" t="s">
        <v>1161</v>
      </c>
      <c r="D24" t="s">
        <v>209</v>
      </c>
      <c r="E24" t="s">
        <v>2101</v>
      </c>
      <c r="F24" t="s">
        <v>727</v>
      </c>
      <c r="G24" t="s">
        <v>485</v>
      </c>
      <c r="H24" t="s">
        <v>714</v>
      </c>
      <c r="I24" t="s">
        <v>108</v>
      </c>
      <c r="J24" t="s">
        <v>403</v>
      </c>
      <c r="K24" t="s">
        <v>1100</v>
      </c>
      <c r="L24" t="s">
        <v>2210</v>
      </c>
      <c r="M24">
        <v>4.46</v>
      </c>
      <c r="N24" t="s">
        <v>906</v>
      </c>
      <c r="O24" t="s">
        <v>554</v>
      </c>
      <c r="P24" t="s">
        <v>500</v>
      </c>
      <c r="Q24" t="s">
        <v>477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156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108</v>
      </c>
      <c r="C28" t="s">
        <v>108</v>
      </c>
      <c r="D28" t="s">
        <v>108</v>
      </c>
      <c r="E28" t="s">
        <v>108</v>
      </c>
      <c r="F28" t="s">
        <v>108</v>
      </c>
      <c r="G28" t="s">
        <v>108</v>
      </c>
      <c r="H28" t="s">
        <v>108</v>
      </c>
      <c r="I28" t="s">
        <v>108</v>
      </c>
      <c r="J28" t="s">
        <v>108</v>
      </c>
      <c r="K28" t="s">
        <v>108</v>
      </c>
      <c r="L28" t="s">
        <v>108</v>
      </c>
      <c r="M28">
        <v>0</v>
      </c>
      <c r="N28" t="s">
        <v>108</v>
      </c>
      <c r="O28" t="s">
        <v>108</v>
      </c>
      <c r="P28" t="s">
        <v>108</v>
      </c>
      <c r="Q28" t="s">
        <v>108</v>
      </c>
    </row>
    <row r="29" spans="1:17" x14ac:dyDescent="0.35">
      <c r="A29" s="1" t="s">
        <v>21</v>
      </c>
      <c r="B29" t="s">
        <v>1093</v>
      </c>
      <c r="C29" t="s">
        <v>857</v>
      </c>
      <c r="D29" t="s">
        <v>108</v>
      </c>
      <c r="E29" t="s">
        <v>108</v>
      </c>
      <c r="F29" t="s">
        <v>108</v>
      </c>
      <c r="G29" t="s">
        <v>108</v>
      </c>
      <c r="H29" t="s">
        <v>108</v>
      </c>
      <c r="I29" t="s">
        <v>108</v>
      </c>
      <c r="J29" t="s">
        <v>108</v>
      </c>
      <c r="K29" t="s">
        <v>108</v>
      </c>
      <c r="L29" t="s">
        <v>108</v>
      </c>
      <c r="M29">
        <v>0</v>
      </c>
      <c r="N29" t="s">
        <v>108</v>
      </c>
      <c r="O29" t="s">
        <v>108</v>
      </c>
      <c r="P29" t="s">
        <v>108</v>
      </c>
      <c r="Q29" t="s">
        <v>108</v>
      </c>
    </row>
    <row r="30" spans="1:17" x14ac:dyDescent="0.35">
      <c r="A30" s="1" t="s">
        <v>22</v>
      </c>
      <c r="B30" t="s">
        <v>108</v>
      </c>
      <c r="C30" t="s">
        <v>108</v>
      </c>
      <c r="D30" t="s">
        <v>108</v>
      </c>
      <c r="E30" t="s">
        <v>108</v>
      </c>
      <c r="F30" t="s">
        <v>108</v>
      </c>
      <c r="G30" t="s">
        <v>108</v>
      </c>
      <c r="H30" t="s">
        <v>108</v>
      </c>
      <c r="I30" t="s">
        <v>108</v>
      </c>
      <c r="J30" t="s">
        <v>108</v>
      </c>
      <c r="K30" t="s">
        <v>108</v>
      </c>
      <c r="L30" t="s">
        <v>108</v>
      </c>
      <c r="M30">
        <v>0</v>
      </c>
      <c r="N30" t="s">
        <v>108</v>
      </c>
      <c r="O30" t="s">
        <v>108</v>
      </c>
      <c r="P30" t="s">
        <v>108</v>
      </c>
      <c r="Q30" t="s">
        <v>108</v>
      </c>
    </row>
    <row r="31" spans="1:17" x14ac:dyDescent="0.35">
      <c r="A31" t="s">
        <v>23</v>
      </c>
      <c r="B31" t="s">
        <v>1094</v>
      </c>
      <c r="C31" t="s">
        <v>856</v>
      </c>
      <c r="D31" t="s">
        <v>108</v>
      </c>
      <c r="E31" t="s">
        <v>108</v>
      </c>
      <c r="F31" t="s">
        <v>108</v>
      </c>
      <c r="G31" t="s">
        <v>108</v>
      </c>
      <c r="H31" t="s">
        <v>2585</v>
      </c>
      <c r="I31" t="s">
        <v>108</v>
      </c>
      <c r="J31" t="s">
        <v>108</v>
      </c>
      <c r="K31" t="s">
        <v>108</v>
      </c>
      <c r="L31" t="s">
        <v>108</v>
      </c>
      <c r="M31">
        <v>0</v>
      </c>
      <c r="N31" t="s">
        <v>108</v>
      </c>
      <c r="O31" t="s">
        <v>108</v>
      </c>
      <c r="P31" t="s">
        <v>108</v>
      </c>
      <c r="Q31" t="s">
        <v>108</v>
      </c>
    </row>
    <row r="32" spans="1:17" x14ac:dyDescent="0.35">
      <c r="A32" t="s">
        <v>24</v>
      </c>
      <c r="B32" t="s">
        <v>144</v>
      </c>
      <c r="C32" t="s">
        <v>772</v>
      </c>
      <c r="D32" t="s">
        <v>561</v>
      </c>
      <c r="E32" t="s">
        <v>108</v>
      </c>
      <c r="F32" t="s">
        <v>108</v>
      </c>
      <c r="G32" t="s">
        <v>108</v>
      </c>
      <c r="H32" t="s">
        <v>605</v>
      </c>
      <c r="I32" t="s">
        <v>108</v>
      </c>
      <c r="J32" t="s">
        <v>108</v>
      </c>
      <c r="K32" t="s">
        <v>108</v>
      </c>
      <c r="L32" t="s">
        <v>108</v>
      </c>
      <c r="M32">
        <v>0</v>
      </c>
      <c r="N32" t="s">
        <v>108</v>
      </c>
      <c r="O32" t="s">
        <v>108</v>
      </c>
      <c r="P32" t="s">
        <v>108</v>
      </c>
      <c r="Q32" t="s">
        <v>108</v>
      </c>
    </row>
    <row r="33" spans="1:17" x14ac:dyDescent="0.35">
      <c r="A33" t="s">
        <v>25</v>
      </c>
      <c r="B33" t="s">
        <v>1095</v>
      </c>
      <c r="C33" t="s">
        <v>1109</v>
      </c>
      <c r="D33" t="s">
        <v>108</v>
      </c>
      <c r="E33" t="s">
        <v>108</v>
      </c>
      <c r="F33" t="s">
        <v>108</v>
      </c>
      <c r="G33" t="s">
        <v>108</v>
      </c>
      <c r="H33" t="s">
        <v>108</v>
      </c>
      <c r="I33" t="s">
        <v>108</v>
      </c>
      <c r="J33" t="s">
        <v>108</v>
      </c>
      <c r="K33" t="s">
        <v>108</v>
      </c>
      <c r="L33" t="s">
        <v>108</v>
      </c>
      <c r="M33">
        <v>0</v>
      </c>
      <c r="N33" t="s">
        <v>108</v>
      </c>
      <c r="O33" t="s">
        <v>108</v>
      </c>
      <c r="P33" t="s">
        <v>108</v>
      </c>
      <c r="Q33" t="s">
        <v>108</v>
      </c>
    </row>
    <row r="34" spans="1:17" x14ac:dyDescent="0.35">
      <c r="A34" t="s">
        <v>26</v>
      </c>
      <c r="B34" t="s">
        <v>108</v>
      </c>
      <c r="C34" t="s">
        <v>108</v>
      </c>
      <c r="D34" t="s">
        <v>108</v>
      </c>
      <c r="E34" t="s">
        <v>108</v>
      </c>
      <c r="F34" t="s">
        <v>108</v>
      </c>
      <c r="G34" t="s">
        <v>108</v>
      </c>
      <c r="H34" t="s">
        <v>108</v>
      </c>
      <c r="I34" t="s">
        <v>108</v>
      </c>
      <c r="J34" t="s">
        <v>108</v>
      </c>
      <c r="K34" t="s">
        <v>108</v>
      </c>
      <c r="L34" t="s">
        <v>108</v>
      </c>
      <c r="M34">
        <v>0</v>
      </c>
      <c r="N34" t="s">
        <v>108</v>
      </c>
      <c r="O34" t="s">
        <v>108</v>
      </c>
      <c r="P34" t="s">
        <v>108</v>
      </c>
      <c r="Q34" t="s">
        <v>108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1854</v>
      </c>
      <c r="C36" t="s">
        <v>1166</v>
      </c>
      <c r="D36" t="s">
        <v>433</v>
      </c>
      <c r="E36" t="s">
        <v>2125</v>
      </c>
      <c r="F36" t="s">
        <v>2306</v>
      </c>
      <c r="G36" t="s">
        <v>2458</v>
      </c>
      <c r="H36" t="s">
        <v>2586</v>
      </c>
      <c r="I36" t="s">
        <v>2744</v>
      </c>
      <c r="J36" t="s">
        <v>2876</v>
      </c>
      <c r="K36" t="s">
        <v>3046</v>
      </c>
      <c r="L36" t="s">
        <v>3208</v>
      </c>
      <c r="M36">
        <v>0.63919999999999999</v>
      </c>
      <c r="N36" t="s">
        <v>2424</v>
      </c>
      <c r="O36" t="s">
        <v>3636</v>
      </c>
      <c r="P36" t="s">
        <v>3789</v>
      </c>
      <c r="Q36" t="s">
        <v>3924</v>
      </c>
    </row>
    <row r="37" spans="1:17" x14ac:dyDescent="0.35">
      <c r="A37" s="1" t="s">
        <v>29</v>
      </c>
      <c r="B37" t="s">
        <v>1855</v>
      </c>
      <c r="C37" t="s">
        <v>1167</v>
      </c>
      <c r="D37" t="s">
        <v>1941</v>
      </c>
      <c r="E37" t="s">
        <v>2126</v>
      </c>
      <c r="F37" t="s">
        <v>2307</v>
      </c>
      <c r="G37" t="s">
        <v>2459</v>
      </c>
      <c r="H37" t="s">
        <v>2587</v>
      </c>
      <c r="I37" t="s">
        <v>2745</v>
      </c>
      <c r="J37" t="s">
        <v>2877</v>
      </c>
      <c r="K37" t="s">
        <v>3047</v>
      </c>
      <c r="L37" t="s">
        <v>3209</v>
      </c>
      <c r="M37">
        <v>0.63759999999999994</v>
      </c>
      <c r="N37" t="s">
        <v>3487</v>
      </c>
      <c r="O37" t="s">
        <v>3637</v>
      </c>
      <c r="P37" t="s">
        <v>3790</v>
      </c>
      <c r="Q37" t="s">
        <v>3925</v>
      </c>
    </row>
    <row r="38" spans="1:17" x14ac:dyDescent="0.35">
      <c r="A38" t="s">
        <v>30</v>
      </c>
      <c r="B38" t="s">
        <v>1856</v>
      </c>
      <c r="C38" t="s">
        <v>307</v>
      </c>
      <c r="D38" t="s">
        <v>147</v>
      </c>
      <c r="E38" t="s">
        <v>1364</v>
      </c>
      <c r="F38" t="s">
        <v>2308</v>
      </c>
      <c r="G38" t="s">
        <v>782</v>
      </c>
      <c r="H38" t="s">
        <v>2588</v>
      </c>
      <c r="I38" t="s">
        <v>1139</v>
      </c>
      <c r="J38" t="s">
        <v>2878</v>
      </c>
      <c r="K38" t="s">
        <v>3048</v>
      </c>
      <c r="L38" t="s">
        <v>3210</v>
      </c>
      <c r="M38">
        <v>19.37</v>
      </c>
      <c r="N38" t="s">
        <v>3488</v>
      </c>
      <c r="O38" t="s">
        <v>3638</v>
      </c>
      <c r="P38" t="s">
        <v>3791</v>
      </c>
      <c r="Q38" t="s">
        <v>268</v>
      </c>
    </row>
    <row r="39" spans="1:17" x14ac:dyDescent="0.35">
      <c r="A39" t="s">
        <v>31</v>
      </c>
      <c r="B39" t="s">
        <v>1096</v>
      </c>
      <c r="C39" t="s">
        <v>675</v>
      </c>
      <c r="D39" t="s">
        <v>108</v>
      </c>
      <c r="E39" t="s">
        <v>644</v>
      </c>
      <c r="F39" t="s">
        <v>272</v>
      </c>
      <c r="G39" t="s">
        <v>738</v>
      </c>
      <c r="H39" t="s">
        <v>484</v>
      </c>
      <c r="I39" t="s">
        <v>210</v>
      </c>
      <c r="J39" t="s">
        <v>108</v>
      </c>
      <c r="K39" t="s">
        <v>159</v>
      </c>
      <c r="L39" t="s">
        <v>362</v>
      </c>
      <c r="M39">
        <v>4.6500000000000004</v>
      </c>
      <c r="N39" t="s">
        <v>108</v>
      </c>
      <c r="O39" t="s">
        <v>508</v>
      </c>
      <c r="P39" t="s">
        <v>257</v>
      </c>
      <c r="Q39" t="s">
        <v>108</v>
      </c>
    </row>
    <row r="40" spans="1:17" x14ac:dyDescent="0.35">
      <c r="A40" s="1" t="s">
        <v>32</v>
      </c>
      <c r="B40" t="s">
        <v>1857</v>
      </c>
      <c r="C40" t="s">
        <v>1168</v>
      </c>
      <c r="D40" t="s">
        <v>1942</v>
      </c>
      <c r="E40" t="s">
        <v>2127</v>
      </c>
      <c r="F40" t="s">
        <v>2309</v>
      </c>
      <c r="G40" t="s">
        <v>2460</v>
      </c>
      <c r="H40" t="s">
        <v>2589</v>
      </c>
      <c r="I40" t="s">
        <v>2746</v>
      </c>
      <c r="J40" t="s">
        <v>2879</v>
      </c>
      <c r="K40" t="s">
        <v>3049</v>
      </c>
      <c r="L40" t="s">
        <v>3211</v>
      </c>
      <c r="M40">
        <v>10432.26</v>
      </c>
      <c r="N40" t="s">
        <v>3489</v>
      </c>
      <c r="O40" t="s">
        <v>3639</v>
      </c>
      <c r="P40" t="s">
        <v>3792</v>
      </c>
      <c r="Q40" t="s">
        <v>3926</v>
      </c>
    </row>
    <row r="41" spans="1:17" x14ac:dyDescent="0.35">
      <c r="A41" s="1" t="s">
        <v>33</v>
      </c>
      <c r="B41" t="s">
        <v>680</v>
      </c>
      <c r="C41" t="s">
        <v>235</v>
      </c>
      <c r="D41" t="s">
        <v>108</v>
      </c>
      <c r="E41" t="s">
        <v>212</v>
      </c>
      <c r="F41" t="s">
        <v>224</v>
      </c>
      <c r="G41" t="s">
        <v>224</v>
      </c>
      <c r="H41" t="s">
        <v>212</v>
      </c>
      <c r="I41" t="s">
        <v>224</v>
      </c>
      <c r="J41" t="s">
        <v>224</v>
      </c>
      <c r="K41" t="s">
        <v>224</v>
      </c>
      <c r="L41" t="s">
        <v>224</v>
      </c>
      <c r="M41">
        <v>0.01</v>
      </c>
      <c r="N41" t="s">
        <v>224</v>
      </c>
      <c r="O41" t="s">
        <v>224</v>
      </c>
      <c r="P41" t="s">
        <v>224</v>
      </c>
      <c r="Q41" t="s">
        <v>232</v>
      </c>
    </row>
    <row r="42" spans="1:17" x14ac:dyDescent="0.35">
      <c r="A42" s="1" t="s">
        <v>34</v>
      </c>
      <c r="B42" t="s">
        <v>499</v>
      </c>
      <c r="C42" t="s">
        <v>296</v>
      </c>
      <c r="D42" t="s">
        <v>324</v>
      </c>
      <c r="E42" t="s">
        <v>451</v>
      </c>
      <c r="F42" t="s">
        <v>2179</v>
      </c>
      <c r="G42" t="s">
        <v>214</v>
      </c>
      <c r="H42" t="s">
        <v>2179</v>
      </c>
      <c r="I42" t="s">
        <v>2289</v>
      </c>
      <c r="J42" t="s">
        <v>775</v>
      </c>
      <c r="K42" t="s">
        <v>2107</v>
      </c>
      <c r="L42" t="s">
        <v>2289</v>
      </c>
      <c r="M42">
        <v>0.55000000000000004</v>
      </c>
      <c r="N42" t="s">
        <v>2480</v>
      </c>
      <c r="O42" t="s">
        <v>435</v>
      </c>
      <c r="P42" t="s">
        <v>238</v>
      </c>
      <c r="Q42" t="s">
        <v>488</v>
      </c>
    </row>
    <row r="43" spans="1:17" x14ac:dyDescent="0.35">
      <c r="A43" t="s">
        <v>35</v>
      </c>
      <c r="B43" t="s">
        <v>458</v>
      </c>
      <c r="C43" t="s">
        <v>325</v>
      </c>
      <c r="D43" t="s">
        <v>993</v>
      </c>
      <c r="E43" t="s">
        <v>249</v>
      </c>
      <c r="F43" t="s">
        <v>248</v>
      </c>
      <c r="G43" t="s">
        <v>249</v>
      </c>
      <c r="H43" t="s">
        <v>993</v>
      </c>
      <c r="I43" t="s">
        <v>488</v>
      </c>
      <c r="J43" t="s">
        <v>249</v>
      </c>
      <c r="K43" t="s">
        <v>425</v>
      </c>
      <c r="L43" t="s">
        <v>499</v>
      </c>
      <c r="M43">
        <v>0.23</v>
      </c>
      <c r="N43" t="s">
        <v>249</v>
      </c>
      <c r="O43" t="s">
        <v>978</v>
      </c>
      <c r="P43" t="s">
        <v>249</v>
      </c>
      <c r="Q43" t="s">
        <v>249</v>
      </c>
    </row>
    <row r="44" spans="1:17" x14ac:dyDescent="0.35">
      <c r="A44" t="s">
        <v>36</v>
      </c>
      <c r="B44" t="s">
        <v>793</v>
      </c>
      <c r="C44" t="s">
        <v>1169</v>
      </c>
      <c r="D44" t="s">
        <v>812</v>
      </c>
      <c r="E44" t="s">
        <v>1269</v>
      </c>
      <c r="F44" t="s">
        <v>229</v>
      </c>
      <c r="G44" t="s">
        <v>330</v>
      </c>
      <c r="H44" t="s">
        <v>1868</v>
      </c>
      <c r="I44" t="s">
        <v>330</v>
      </c>
      <c r="J44" t="s">
        <v>352</v>
      </c>
      <c r="K44" t="s">
        <v>2267</v>
      </c>
      <c r="L44" t="s">
        <v>1269</v>
      </c>
      <c r="M44">
        <v>4.8600000000000003</v>
      </c>
      <c r="N44" t="s">
        <v>227</v>
      </c>
      <c r="O44" t="s">
        <v>500</v>
      </c>
      <c r="P44" t="s">
        <v>1045</v>
      </c>
      <c r="Q44" t="s">
        <v>2412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1097</v>
      </c>
      <c r="C46" t="s">
        <v>1170</v>
      </c>
      <c r="D46" t="s">
        <v>1116</v>
      </c>
      <c r="E46" t="s">
        <v>2128</v>
      </c>
      <c r="F46" t="s">
        <v>2310</v>
      </c>
      <c r="G46" t="s">
        <v>2461</v>
      </c>
      <c r="H46" t="s">
        <v>2590</v>
      </c>
      <c r="I46" t="s">
        <v>2747</v>
      </c>
      <c r="J46" t="s">
        <v>2880</v>
      </c>
      <c r="K46" t="s">
        <v>2272</v>
      </c>
      <c r="L46" t="s">
        <v>3212</v>
      </c>
      <c r="M46">
        <v>54.59</v>
      </c>
      <c r="N46" t="s">
        <v>3490</v>
      </c>
      <c r="O46" t="s">
        <v>953</v>
      </c>
      <c r="P46" t="s">
        <v>3793</v>
      </c>
      <c r="Q46" t="s">
        <v>3927</v>
      </c>
    </row>
    <row r="47" spans="1:17" x14ac:dyDescent="0.35">
      <c r="A47" s="1" t="s">
        <v>39</v>
      </c>
      <c r="B47" t="s">
        <v>608</v>
      </c>
      <c r="C47" t="s">
        <v>908</v>
      </c>
      <c r="D47" t="s">
        <v>1067</v>
      </c>
      <c r="E47" t="s">
        <v>2129</v>
      </c>
      <c r="F47" t="s">
        <v>2110</v>
      </c>
      <c r="G47" t="s">
        <v>269</v>
      </c>
      <c r="H47" t="s">
        <v>2475</v>
      </c>
      <c r="I47" t="s">
        <v>455</v>
      </c>
      <c r="J47" t="s">
        <v>888</v>
      </c>
      <c r="K47" t="s">
        <v>181</v>
      </c>
      <c r="L47" t="s">
        <v>656</v>
      </c>
      <c r="M47">
        <v>4.8</v>
      </c>
      <c r="N47" t="s">
        <v>3491</v>
      </c>
      <c r="O47" t="s">
        <v>668</v>
      </c>
      <c r="P47" t="s">
        <v>3725</v>
      </c>
      <c r="Q47" t="s">
        <v>397</v>
      </c>
    </row>
    <row r="48" spans="1:17" x14ac:dyDescent="0.35">
      <c r="A48" t="s">
        <v>40</v>
      </c>
      <c r="B48" t="s">
        <v>364</v>
      </c>
      <c r="C48" t="s">
        <v>1048</v>
      </c>
      <c r="D48" t="s">
        <v>396</v>
      </c>
      <c r="E48" t="s">
        <v>280</v>
      </c>
      <c r="F48" t="s">
        <v>732</v>
      </c>
      <c r="G48" t="s">
        <v>2462</v>
      </c>
      <c r="H48" t="s">
        <v>1198</v>
      </c>
      <c r="I48" t="s">
        <v>1071</v>
      </c>
      <c r="J48" t="s">
        <v>1972</v>
      </c>
      <c r="K48" t="s">
        <v>282</v>
      </c>
      <c r="L48" t="s">
        <v>280</v>
      </c>
      <c r="M48">
        <v>1.1200000000000001</v>
      </c>
      <c r="N48" t="s">
        <v>3492</v>
      </c>
      <c r="O48" t="s">
        <v>3275</v>
      </c>
      <c r="P48" t="s">
        <v>148</v>
      </c>
      <c r="Q48" t="s">
        <v>489</v>
      </c>
    </row>
    <row r="49" spans="1:17" x14ac:dyDescent="0.35">
      <c r="A49" t="s">
        <v>41</v>
      </c>
      <c r="B49" t="s">
        <v>1098</v>
      </c>
      <c r="C49" t="s">
        <v>1171</v>
      </c>
      <c r="D49" t="s">
        <v>1117</v>
      </c>
      <c r="E49" t="s">
        <v>2130</v>
      </c>
      <c r="F49" t="s">
        <v>2311</v>
      </c>
      <c r="G49" t="s">
        <v>410</v>
      </c>
      <c r="H49" t="s">
        <v>2591</v>
      </c>
      <c r="I49" t="s">
        <v>2748</v>
      </c>
      <c r="J49" t="s">
        <v>2881</v>
      </c>
      <c r="K49" t="s">
        <v>3050</v>
      </c>
      <c r="L49" t="s">
        <v>3213</v>
      </c>
      <c r="M49">
        <v>143.52000000000001</v>
      </c>
      <c r="N49" t="s">
        <v>3493</v>
      </c>
      <c r="O49" t="s">
        <v>3640</v>
      </c>
      <c r="P49" t="s">
        <v>273</v>
      </c>
      <c r="Q49" t="s">
        <v>528</v>
      </c>
    </row>
    <row r="50" spans="1:17" x14ac:dyDescent="0.35">
      <c r="A50" t="s">
        <v>42</v>
      </c>
      <c r="B50" t="s">
        <v>730</v>
      </c>
      <c r="C50" t="s">
        <v>1172</v>
      </c>
      <c r="D50" t="s">
        <v>692</v>
      </c>
      <c r="E50" t="s">
        <v>2131</v>
      </c>
      <c r="F50" t="s">
        <v>108</v>
      </c>
      <c r="G50" t="s">
        <v>108</v>
      </c>
      <c r="H50" t="s">
        <v>918</v>
      </c>
      <c r="I50" t="s">
        <v>108</v>
      </c>
      <c r="J50" t="s">
        <v>108</v>
      </c>
      <c r="K50" t="s">
        <v>108</v>
      </c>
      <c r="L50" t="s">
        <v>108</v>
      </c>
      <c r="M50">
        <v>0</v>
      </c>
      <c r="N50" t="s">
        <v>108</v>
      </c>
      <c r="O50" t="s">
        <v>108</v>
      </c>
      <c r="P50" t="s">
        <v>108</v>
      </c>
      <c r="Q50" t="s">
        <v>108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1858</v>
      </c>
      <c r="C52" t="s">
        <v>1110</v>
      </c>
      <c r="D52" t="s">
        <v>1118</v>
      </c>
      <c r="E52" t="s">
        <v>1542</v>
      </c>
      <c r="F52" t="s">
        <v>2312</v>
      </c>
      <c r="G52" t="s">
        <v>2463</v>
      </c>
      <c r="H52" t="s">
        <v>2592</v>
      </c>
      <c r="I52" t="s">
        <v>2749</v>
      </c>
      <c r="J52" t="s">
        <v>2882</v>
      </c>
      <c r="K52" t="s">
        <v>3051</v>
      </c>
      <c r="L52" t="s">
        <v>3214</v>
      </c>
      <c r="M52">
        <v>0.58450000000000002</v>
      </c>
      <c r="N52" t="s">
        <v>3494</v>
      </c>
      <c r="O52" t="s">
        <v>3641</v>
      </c>
      <c r="P52" t="s">
        <v>3794</v>
      </c>
      <c r="Q52" t="s">
        <v>3928</v>
      </c>
    </row>
    <row r="53" spans="1:17" x14ac:dyDescent="0.35">
      <c r="A53" t="s">
        <v>45</v>
      </c>
      <c r="B53" t="s">
        <v>1099</v>
      </c>
      <c r="C53" t="s">
        <v>1173</v>
      </c>
      <c r="D53" t="s">
        <v>1119</v>
      </c>
      <c r="E53" t="s">
        <v>2132</v>
      </c>
      <c r="F53" t="s">
        <v>2313</v>
      </c>
      <c r="G53" t="s">
        <v>2464</v>
      </c>
      <c r="H53" t="s">
        <v>2593</v>
      </c>
      <c r="I53" t="s">
        <v>2750</v>
      </c>
      <c r="J53" t="s">
        <v>1130</v>
      </c>
      <c r="K53" t="s">
        <v>3052</v>
      </c>
      <c r="L53" t="s">
        <v>3215</v>
      </c>
      <c r="M53">
        <v>0.50260000000000005</v>
      </c>
      <c r="N53" t="s">
        <v>3495</v>
      </c>
      <c r="O53" t="s">
        <v>3642</v>
      </c>
      <c r="P53" t="s">
        <v>3795</v>
      </c>
      <c r="Q53" t="s">
        <v>3929</v>
      </c>
    </row>
    <row r="54" spans="1:17" x14ac:dyDescent="0.35">
      <c r="A54" t="s">
        <v>46</v>
      </c>
      <c r="B54" t="s">
        <v>1859</v>
      </c>
      <c r="C54" t="s">
        <v>1174</v>
      </c>
      <c r="D54" t="s">
        <v>1120</v>
      </c>
      <c r="E54" t="s">
        <v>2133</v>
      </c>
      <c r="F54" t="s">
        <v>2314</v>
      </c>
      <c r="G54" t="s">
        <v>2465</v>
      </c>
      <c r="H54" t="s">
        <v>2594</v>
      </c>
      <c r="I54" t="s">
        <v>2751</v>
      </c>
      <c r="J54" t="s">
        <v>2883</v>
      </c>
      <c r="K54" t="s">
        <v>1986</v>
      </c>
      <c r="L54" t="s">
        <v>3216</v>
      </c>
      <c r="M54">
        <v>0.66600000000000004</v>
      </c>
      <c r="N54" t="s">
        <v>3496</v>
      </c>
      <c r="O54" t="s">
        <v>3643</v>
      </c>
      <c r="P54" t="s">
        <v>1376</v>
      </c>
      <c r="Q54" t="s">
        <v>3930</v>
      </c>
    </row>
    <row r="55" spans="1:17" x14ac:dyDescent="0.35">
      <c r="A55" t="s">
        <v>47</v>
      </c>
      <c r="B55" t="s">
        <v>1860</v>
      </c>
      <c r="C55" t="s">
        <v>639</v>
      </c>
      <c r="D55" t="s">
        <v>1943</v>
      </c>
      <c r="E55" t="s">
        <v>2134</v>
      </c>
      <c r="F55" t="s">
        <v>2315</v>
      </c>
      <c r="G55" t="s">
        <v>2466</v>
      </c>
      <c r="H55" t="s">
        <v>2595</v>
      </c>
      <c r="I55" t="s">
        <v>2357</v>
      </c>
      <c r="J55" t="s">
        <v>2884</v>
      </c>
      <c r="K55" t="s">
        <v>3053</v>
      </c>
      <c r="L55" t="s">
        <v>3217</v>
      </c>
      <c r="M55">
        <v>0.56669999999999998</v>
      </c>
      <c r="N55" t="s">
        <v>2725</v>
      </c>
      <c r="O55" t="s">
        <v>3644</v>
      </c>
      <c r="P55" t="s">
        <v>3796</v>
      </c>
      <c r="Q55" t="s">
        <v>3931</v>
      </c>
    </row>
    <row r="56" spans="1:17" x14ac:dyDescent="0.35">
      <c r="A56" s="2" t="s">
        <v>48</v>
      </c>
      <c r="B56" t="s">
        <v>1854</v>
      </c>
      <c r="C56" t="s">
        <v>1166</v>
      </c>
      <c r="D56" t="s">
        <v>433</v>
      </c>
      <c r="E56" t="s">
        <v>2125</v>
      </c>
      <c r="F56" t="s">
        <v>2306</v>
      </c>
      <c r="G56" t="s">
        <v>2458</v>
      </c>
      <c r="H56" t="s">
        <v>2586</v>
      </c>
      <c r="I56" t="s">
        <v>2744</v>
      </c>
      <c r="J56" t="s">
        <v>2876</v>
      </c>
      <c r="K56" t="s">
        <v>3046</v>
      </c>
      <c r="L56" t="s">
        <v>3208</v>
      </c>
      <c r="M56">
        <v>0.63919999999999999</v>
      </c>
      <c r="N56" t="s">
        <v>2424</v>
      </c>
      <c r="O56" t="s">
        <v>3636</v>
      </c>
      <c r="P56" t="s">
        <v>3789</v>
      </c>
      <c r="Q56" t="s">
        <v>3924</v>
      </c>
    </row>
    <row r="57" spans="1:17" x14ac:dyDescent="0.35">
      <c r="A57" t="s">
        <v>49</v>
      </c>
      <c r="B57" t="s">
        <v>1100</v>
      </c>
      <c r="C57" t="s">
        <v>1111</v>
      </c>
      <c r="D57" t="s">
        <v>1121</v>
      </c>
      <c r="E57" t="s">
        <v>492</v>
      </c>
      <c r="F57" t="s">
        <v>633</v>
      </c>
      <c r="G57" t="s">
        <v>487</v>
      </c>
      <c r="H57" t="s">
        <v>2596</v>
      </c>
      <c r="I57" t="s">
        <v>282</v>
      </c>
      <c r="J57" t="s">
        <v>1131</v>
      </c>
      <c r="K57" t="s">
        <v>3054</v>
      </c>
      <c r="L57" t="s">
        <v>2037</v>
      </c>
      <c r="M57">
        <v>2.5</v>
      </c>
      <c r="N57" t="s">
        <v>263</v>
      </c>
      <c r="O57" t="s">
        <v>628</v>
      </c>
      <c r="P57" t="s">
        <v>445</v>
      </c>
      <c r="Q57" t="s">
        <v>1075</v>
      </c>
    </row>
    <row r="58" spans="1:17" x14ac:dyDescent="0.35">
      <c r="A58" t="s">
        <v>50</v>
      </c>
      <c r="B58" t="s">
        <v>809</v>
      </c>
      <c r="C58" t="s">
        <v>777</v>
      </c>
      <c r="D58" t="s">
        <v>1048</v>
      </c>
      <c r="E58" t="s">
        <v>914</v>
      </c>
      <c r="F58" t="s">
        <v>893</v>
      </c>
      <c r="G58" t="s">
        <v>486</v>
      </c>
      <c r="H58" t="s">
        <v>2597</v>
      </c>
      <c r="I58" t="s">
        <v>2296</v>
      </c>
      <c r="J58" t="s">
        <v>776</v>
      </c>
      <c r="K58" t="s">
        <v>3055</v>
      </c>
      <c r="L58" t="s">
        <v>2632</v>
      </c>
      <c r="M58">
        <v>2.5</v>
      </c>
      <c r="N58" t="s">
        <v>911</v>
      </c>
      <c r="O58" t="s">
        <v>650</v>
      </c>
      <c r="P58" t="s">
        <v>282</v>
      </c>
      <c r="Q58" t="s">
        <v>216</v>
      </c>
    </row>
    <row r="59" spans="1:17" x14ac:dyDescent="0.35">
      <c r="A59" t="s">
        <v>51</v>
      </c>
      <c r="B59" t="s">
        <v>1101</v>
      </c>
      <c r="C59" t="s">
        <v>563</v>
      </c>
      <c r="D59" t="s">
        <v>575</v>
      </c>
      <c r="E59" t="s">
        <v>352</v>
      </c>
      <c r="F59" t="s">
        <v>2316</v>
      </c>
      <c r="G59" t="s">
        <v>672</v>
      </c>
      <c r="H59" t="s">
        <v>909</v>
      </c>
      <c r="I59" t="s">
        <v>1045</v>
      </c>
      <c r="J59" t="s">
        <v>440</v>
      </c>
      <c r="K59" t="s">
        <v>331</v>
      </c>
      <c r="L59" t="s">
        <v>2260</v>
      </c>
      <c r="M59">
        <v>3.65</v>
      </c>
      <c r="N59" t="s">
        <v>625</v>
      </c>
      <c r="O59" t="s">
        <v>436</v>
      </c>
      <c r="P59" t="s">
        <v>230</v>
      </c>
      <c r="Q59" t="s">
        <v>1068</v>
      </c>
    </row>
    <row r="60" spans="1:17" x14ac:dyDescent="0.35">
      <c r="A60" t="s">
        <v>52</v>
      </c>
      <c r="B60" t="s">
        <v>628</v>
      </c>
      <c r="C60" t="s">
        <v>912</v>
      </c>
      <c r="D60" t="s">
        <v>1122</v>
      </c>
      <c r="E60" t="s">
        <v>277</v>
      </c>
      <c r="F60" t="s">
        <v>216</v>
      </c>
      <c r="G60" t="s">
        <v>216</v>
      </c>
      <c r="H60" t="s">
        <v>1043</v>
      </c>
      <c r="I60" t="s">
        <v>2752</v>
      </c>
      <c r="J60" t="s">
        <v>2632</v>
      </c>
      <c r="K60" t="s">
        <v>430</v>
      </c>
      <c r="L60" t="s">
        <v>3218</v>
      </c>
      <c r="M60">
        <v>2.56</v>
      </c>
      <c r="N60" t="s">
        <v>893</v>
      </c>
      <c r="O60" t="s">
        <v>231</v>
      </c>
      <c r="P60" t="s">
        <v>1121</v>
      </c>
      <c r="Q60" t="s">
        <v>343</v>
      </c>
    </row>
    <row r="61" spans="1:17" x14ac:dyDescent="0.35">
      <c r="A61" s="1" t="s">
        <v>53</v>
      </c>
      <c r="B61" t="s">
        <v>1102</v>
      </c>
      <c r="C61" t="s">
        <v>739</v>
      </c>
      <c r="D61" t="s">
        <v>568</v>
      </c>
      <c r="E61" t="s">
        <v>222</v>
      </c>
      <c r="F61" t="s">
        <v>1128</v>
      </c>
      <c r="G61" t="s">
        <v>446</v>
      </c>
      <c r="H61" t="s">
        <v>357</v>
      </c>
      <c r="I61" t="s">
        <v>469</v>
      </c>
      <c r="J61" t="s">
        <v>440</v>
      </c>
      <c r="K61" t="s">
        <v>1078</v>
      </c>
      <c r="L61" t="s">
        <v>338</v>
      </c>
      <c r="M61">
        <v>3.39</v>
      </c>
      <c r="N61" t="s">
        <v>3497</v>
      </c>
      <c r="O61" t="s">
        <v>3645</v>
      </c>
      <c r="P61" t="s">
        <v>2297</v>
      </c>
      <c r="Q61" t="s">
        <v>3932</v>
      </c>
    </row>
    <row r="62" spans="1:17" x14ac:dyDescent="0.35">
      <c r="A62" t="s">
        <v>54</v>
      </c>
      <c r="B62" t="s">
        <v>1861</v>
      </c>
      <c r="C62" t="s">
        <v>1112</v>
      </c>
      <c r="D62" t="s">
        <v>1123</v>
      </c>
      <c r="E62" t="s">
        <v>2135</v>
      </c>
      <c r="F62" t="s">
        <v>2317</v>
      </c>
      <c r="G62" t="s">
        <v>2467</v>
      </c>
      <c r="H62" t="s">
        <v>2598</v>
      </c>
      <c r="I62" t="s">
        <v>2753</v>
      </c>
      <c r="J62" t="s">
        <v>2885</v>
      </c>
      <c r="K62" t="s">
        <v>3056</v>
      </c>
      <c r="L62" t="s">
        <v>3219</v>
      </c>
      <c r="M62">
        <v>11420.84</v>
      </c>
      <c r="N62" t="s">
        <v>3498</v>
      </c>
      <c r="O62" t="s">
        <v>3646</v>
      </c>
      <c r="P62" t="s">
        <v>3797</v>
      </c>
      <c r="Q62" t="s">
        <v>3933</v>
      </c>
    </row>
    <row r="63" spans="1:17" x14ac:dyDescent="0.35">
      <c r="A63" t="s">
        <v>55</v>
      </c>
      <c r="B63" t="s">
        <v>1103</v>
      </c>
      <c r="C63" t="s">
        <v>1175</v>
      </c>
      <c r="D63" t="s">
        <v>1124</v>
      </c>
      <c r="E63" t="s">
        <v>2136</v>
      </c>
      <c r="F63" t="s">
        <v>2318</v>
      </c>
      <c r="G63" t="s">
        <v>2468</v>
      </c>
      <c r="H63" t="s">
        <v>2599</v>
      </c>
      <c r="I63" t="s">
        <v>2754</v>
      </c>
      <c r="J63" t="s">
        <v>2886</v>
      </c>
      <c r="K63" t="s">
        <v>3057</v>
      </c>
      <c r="L63" t="s">
        <v>3220</v>
      </c>
      <c r="M63">
        <v>10218.42</v>
      </c>
      <c r="N63" t="s">
        <v>3499</v>
      </c>
      <c r="O63" t="s">
        <v>3647</v>
      </c>
      <c r="P63" t="s">
        <v>3798</v>
      </c>
      <c r="Q63" t="s">
        <v>3934</v>
      </c>
    </row>
    <row r="64" spans="1:17" x14ac:dyDescent="0.35">
      <c r="A64" t="s">
        <v>56</v>
      </c>
      <c r="B64" t="s">
        <v>1862</v>
      </c>
      <c r="C64" t="s">
        <v>1176</v>
      </c>
      <c r="D64" t="s">
        <v>1125</v>
      </c>
      <c r="E64" t="s">
        <v>2137</v>
      </c>
      <c r="F64" t="s">
        <v>2319</v>
      </c>
      <c r="G64" t="s">
        <v>2469</v>
      </c>
      <c r="H64" t="s">
        <v>2600</v>
      </c>
      <c r="I64" t="s">
        <v>2121</v>
      </c>
      <c r="J64" t="s">
        <v>2887</v>
      </c>
      <c r="K64" t="s">
        <v>3058</v>
      </c>
      <c r="L64" t="s">
        <v>3221</v>
      </c>
      <c r="M64">
        <v>10733.38</v>
      </c>
      <c r="N64" t="s">
        <v>3500</v>
      </c>
      <c r="O64" t="s">
        <v>3648</v>
      </c>
      <c r="P64" t="s">
        <v>3799</v>
      </c>
      <c r="Q64" t="s">
        <v>3935</v>
      </c>
    </row>
    <row r="65" spans="1:17" x14ac:dyDescent="0.35">
      <c r="A65" t="s">
        <v>57</v>
      </c>
      <c r="B65" t="s">
        <v>1863</v>
      </c>
      <c r="C65" t="s">
        <v>1177</v>
      </c>
      <c r="D65" t="s">
        <v>1944</v>
      </c>
      <c r="E65" t="s">
        <v>2138</v>
      </c>
      <c r="F65" t="s">
        <v>2320</v>
      </c>
      <c r="G65" t="s">
        <v>2470</v>
      </c>
      <c r="H65" t="s">
        <v>2601</v>
      </c>
      <c r="I65" t="s">
        <v>2755</v>
      </c>
      <c r="J65" t="s">
        <v>2888</v>
      </c>
      <c r="K65" t="s">
        <v>3059</v>
      </c>
      <c r="L65" t="s">
        <v>3222</v>
      </c>
      <c r="M65">
        <v>7973.08</v>
      </c>
      <c r="N65" t="s">
        <v>3501</v>
      </c>
      <c r="O65" t="s">
        <v>3649</v>
      </c>
      <c r="P65" t="s">
        <v>3800</v>
      </c>
      <c r="Q65" t="s">
        <v>3936</v>
      </c>
    </row>
    <row r="66" spans="1:17" x14ac:dyDescent="0.35">
      <c r="A66" t="s">
        <v>58</v>
      </c>
      <c r="B66" t="s">
        <v>1857</v>
      </c>
      <c r="C66" t="s">
        <v>1168</v>
      </c>
      <c r="D66" t="s">
        <v>1942</v>
      </c>
      <c r="E66" t="s">
        <v>2127</v>
      </c>
      <c r="F66" t="s">
        <v>2309</v>
      </c>
      <c r="G66" t="s">
        <v>2460</v>
      </c>
      <c r="H66" t="s">
        <v>2589</v>
      </c>
      <c r="I66" t="s">
        <v>2746</v>
      </c>
      <c r="J66" t="s">
        <v>2879</v>
      </c>
      <c r="K66" t="s">
        <v>3049</v>
      </c>
      <c r="L66" t="s">
        <v>3211</v>
      </c>
      <c r="M66">
        <v>10432.26</v>
      </c>
      <c r="N66" t="s">
        <v>3489</v>
      </c>
      <c r="O66" t="s">
        <v>3639</v>
      </c>
      <c r="P66" t="s">
        <v>3792</v>
      </c>
      <c r="Q66" t="s">
        <v>3926</v>
      </c>
    </row>
    <row r="67" spans="1:17" x14ac:dyDescent="0.35">
      <c r="A67" t="s">
        <v>59</v>
      </c>
      <c r="B67" t="s">
        <v>195</v>
      </c>
      <c r="C67" t="s">
        <v>195</v>
      </c>
      <c r="D67" t="s">
        <v>108</v>
      </c>
      <c r="E67" t="s">
        <v>108</v>
      </c>
      <c r="F67" t="s">
        <v>108</v>
      </c>
      <c r="G67" t="s">
        <v>108</v>
      </c>
      <c r="H67" t="s">
        <v>108</v>
      </c>
      <c r="I67" t="s">
        <v>108</v>
      </c>
      <c r="J67" t="s">
        <v>108</v>
      </c>
      <c r="K67" t="s">
        <v>108</v>
      </c>
      <c r="L67" t="s">
        <v>108</v>
      </c>
      <c r="M67">
        <v>0</v>
      </c>
      <c r="N67" t="s">
        <v>108</v>
      </c>
      <c r="O67" t="s">
        <v>108</v>
      </c>
      <c r="P67" t="s">
        <v>108</v>
      </c>
      <c r="Q67" t="s">
        <v>108</v>
      </c>
    </row>
    <row r="68" spans="1:17" x14ac:dyDescent="0.35">
      <c r="A68" t="s">
        <v>60</v>
      </c>
      <c r="B68" t="s">
        <v>841</v>
      </c>
      <c r="C68" t="s">
        <v>337</v>
      </c>
      <c r="D68" t="s">
        <v>108</v>
      </c>
      <c r="E68" t="s">
        <v>108</v>
      </c>
      <c r="F68" t="s">
        <v>108</v>
      </c>
      <c r="G68" t="s">
        <v>108</v>
      </c>
      <c r="H68" t="s">
        <v>108</v>
      </c>
      <c r="I68" t="s">
        <v>108</v>
      </c>
      <c r="J68" t="s">
        <v>108</v>
      </c>
      <c r="K68" t="s">
        <v>108</v>
      </c>
      <c r="L68" t="s">
        <v>108</v>
      </c>
      <c r="M68">
        <v>0</v>
      </c>
      <c r="N68" t="s">
        <v>108</v>
      </c>
      <c r="O68" t="s">
        <v>108</v>
      </c>
      <c r="P68" t="s">
        <v>108</v>
      </c>
      <c r="Q68" t="s">
        <v>108</v>
      </c>
    </row>
    <row r="69" spans="1:17" x14ac:dyDescent="0.35">
      <c r="A69" t="s">
        <v>61</v>
      </c>
      <c r="B69" t="s">
        <v>941</v>
      </c>
      <c r="C69" t="s">
        <v>337</v>
      </c>
      <c r="D69" t="s">
        <v>108</v>
      </c>
      <c r="E69" t="s">
        <v>108</v>
      </c>
      <c r="F69" t="s">
        <v>108</v>
      </c>
      <c r="G69" t="s">
        <v>108</v>
      </c>
      <c r="H69" t="s">
        <v>108</v>
      </c>
      <c r="I69" t="s">
        <v>108</v>
      </c>
      <c r="J69" t="s">
        <v>108</v>
      </c>
      <c r="K69" t="s">
        <v>108</v>
      </c>
      <c r="L69" t="s">
        <v>108</v>
      </c>
      <c r="M69">
        <v>0</v>
      </c>
      <c r="N69" t="s">
        <v>108</v>
      </c>
      <c r="O69" t="s">
        <v>108</v>
      </c>
      <c r="P69" t="s">
        <v>108</v>
      </c>
      <c r="Q69" t="s">
        <v>108</v>
      </c>
    </row>
    <row r="70" spans="1:17" x14ac:dyDescent="0.35">
      <c r="A70" t="s">
        <v>62</v>
      </c>
      <c r="B70" t="s">
        <v>1104</v>
      </c>
      <c r="C70" t="s">
        <v>1113</v>
      </c>
      <c r="D70" t="s">
        <v>108</v>
      </c>
      <c r="E70" t="s">
        <v>108</v>
      </c>
      <c r="F70" t="s">
        <v>108</v>
      </c>
      <c r="G70" t="s">
        <v>108</v>
      </c>
      <c r="H70" t="s">
        <v>108</v>
      </c>
      <c r="I70" t="s">
        <v>108</v>
      </c>
      <c r="J70" t="s">
        <v>108</v>
      </c>
      <c r="K70" t="s">
        <v>108</v>
      </c>
      <c r="L70" t="s">
        <v>108</v>
      </c>
      <c r="M70">
        <v>0</v>
      </c>
      <c r="N70" t="s">
        <v>108</v>
      </c>
      <c r="O70" t="s">
        <v>108</v>
      </c>
      <c r="P70" t="s">
        <v>108</v>
      </c>
      <c r="Q70" t="s">
        <v>108</v>
      </c>
    </row>
    <row r="71" spans="1:17" x14ac:dyDescent="0.35">
      <c r="A71" t="s">
        <v>63</v>
      </c>
      <c r="B71" t="s">
        <v>1105</v>
      </c>
      <c r="C71" t="s">
        <v>1114</v>
      </c>
      <c r="D71" t="s">
        <v>108</v>
      </c>
      <c r="E71" t="s">
        <v>108</v>
      </c>
      <c r="F71" t="s">
        <v>108</v>
      </c>
      <c r="G71" t="s">
        <v>108</v>
      </c>
      <c r="H71" t="s">
        <v>108</v>
      </c>
      <c r="I71" t="s">
        <v>108</v>
      </c>
      <c r="J71" t="s">
        <v>108</v>
      </c>
      <c r="K71" t="s">
        <v>108</v>
      </c>
      <c r="L71" t="s">
        <v>108</v>
      </c>
      <c r="M71">
        <v>0</v>
      </c>
      <c r="N71" t="s">
        <v>108</v>
      </c>
      <c r="O71" t="s">
        <v>108</v>
      </c>
      <c r="P71" t="s">
        <v>108</v>
      </c>
      <c r="Q71" t="s">
        <v>108</v>
      </c>
    </row>
    <row r="72" spans="1:17" x14ac:dyDescent="0.35">
      <c r="A72" t="s">
        <v>64</v>
      </c>
      <c r="B72" t="s">
        <v>1106</v>
      </c>
      <c r="C72" t="s">
        <v>108</v>
      </c>
      <c r="D72" t="s">
        <v>108</v>
      </c>
      <c r="E72" t="s">
        <v>108</v>
      </c>
      <c r="F72" t="s">
        <v>108</v>
      </c>
      <c r="G72" t="s">
        <v>108</v>
      </c>
      <c r="H72" t="s">
        <v>108</v>
      </c>
      <c r="I72" t="s">
        <v>108</v>
      </c>
      <c r="J72" t="s">
        <v>108</v>
      </c>
      <c r="K72" t="s">
        <v>108</v>
      </c>
      <c r="L72" t="s">
        <v>108</v>
      </c>
      <c r="M72">
        <v>0</v>
      </c>
      <c r="N72" t="s">
        <v>108</v>
      </c>
      <c r="O72" t="s">
        <v>108</v>
      </c>
      <c r="P72" t="s">
        <v>108</v>
      </c>
      <c r="Q72" t="s">
        <v>108</v>
      </c>
    </row>
    <row r="73" spans="1:17" x14ac:dyDescent="0.35">
      <c r="A73" t="s">
        <v>65</v>
      </c>
      <c r="B73" t="s">
        <v>450</v>
      </c>
      <c r="C73" t="s">
        <v>108</v>
      </c>
      <c r="D73" t="s">
        <v>108</v>
      </c>
      <c r="E73" t="s">
        <v>108</v>
      </c>
      <c r="F73" t="s">
        <v>108</v>
      </c>
      <c r="G73" t="s">
        <v>108</v>
      </c>
      <c r="H73" t="s">
        <v>108</v>
      </c>
      <c r="I73" t="s">
        <v>108</v>
      </c>
      <c r="J73" t="s">
        <v>108</v>
      </c>
      <c r="K73" t="s">
        <v>108</v>
      </c>
      <c r="L73" t="s">
        <v>108</v>
      </c>
      <c r="M73">
        <v>0</v>
      </c>
      <c r="N73" t="s">
        <v>108</v>
      </c>
      <c r="O73" t="s">
        <v>108</v>
      </c>
      <c r="P73" t="s">
        <v>108</v>
      </c>
      <c r="Q73" t="s">
        <v>108</v>
      </c>
    </row>
    <row r="74" spans="1:17" x14ac:dyDescent="0.35">
      <c r="A74" t="s">
        <v>66</v>
      </c>
      <c r="B74" t="s">
        <v>1107</v>
      </c>
      <c r="C74" t="s">
        <v>108</v>
      </c>
      <c r="D74" t="s">
        <v>108</v>
      </c>
      <c r="E74" t="s">
        <v>108</v>
      </c>
      <c r="F74" t="s">
        <v>108</v>
      </c>
      <c r="G74" t="s">
        <v>108</v>
      </c>
      <c r="H74" t="s">
        <v>108</v>
      </c>
      <c r="I74" t="s">
        <v>108</v>
      </c>
      <c r="J74" t="s">
        <v>108</v>
      </c>
      <c r="K74" t="s">
        <v>108</v>
      </c>
      <c r="L74" t="s">
        <v>108</v>
      </c>
      <c r="M74">
        <v>0</v>
      </c>
      <c r="N74" t="s">
        <v>108</v>
      </c>
      <c r="O74" t="s">
        <v>108</v>
      </c>
      <c r="P74" t="s">
        <v>108</v>
      </c>
      <c r="Q74" t="s">
        <v>108</v>
      </c>
    </row>
    <row r="75" spans="1:17" x14ac:dyDescent="0.35">
      <c r="A75" t="s">
        <v>67</v>
      </c>
      <c r="B75" t="s">
        <v>343</v>
      </c>
      <c r="C75" t="s">
        <v>108</v>
      </c>
      <c r="D75" t="s">
        <v>108</v>
      </c>
      <c r="E75" t="s">
        <v>108</v>
      </c>
      <c r="F75" t="s">
        <v>108</v>
      </c>
      <c r="G75" t="s">
        <v>108</v>
      </c>
      <c r="H75" t="s">
        <v>108</v>
      </c>
      <c r="I75" t="s">
        <v>108</v>
      </c>
      <c r="J75" t="s">
        <v>108</v>
      </c>
      <c r="K75" t="s">
        <v>108</v>
      </c>
      <c r="L75" t="s">
        <v>108</v>
      </c>
      <c r="M75">
        <v>0</v>
      </c>
      <c r="N75" t="s">
        <v>108</v>
      </c>
      <c r="O75" t="s">
        <v>108</v>
      </c>
      <c r="P75" t="s">
        <v>108</v>
      </c>
      <c r="Q75" t="s">
        <v>108</v>
      </c>
    </row>
    <row r="76" spans="1:17" x14ac:dyDescent="0.35">
      <c r="A76" t="s">
        <v>68</v>
      </c>
      <c r="B76" t="s">
        <v>195</v>
      </c>
      <c r="C76" t="s">
        <v>108</v>
      </c>
      <c r="D76" t="s">
        <v>108</v>
      </c>
      <c r="E76" t="s">
        <v>108</v>
      </c>
      <c r="F76" t="s">
        <v>108</v>
      </c>
      <c r="G76" t="s">
        <v>108</v>
      </c>
      <c r="H76" t="s">
        <v>108</v>
      </c>
      <c r="I76" t="s">
        <v>108</v>
      </c>
      <c r="J76" t="s">
        <v>108</v>
      </c>
      <c r="K76" t="s">
        <v>108</v>
      </c>
      <c r="L76" t="s">
        <v>108</v>
      </c>
      <c r="M76">
        <v>0</v>
      </c>
      <c r="N76" t="s">
        <v>108</v>
      </c>
      <c r="O76" t="s">
        <v>108</v>
      </c>
      <c r="P76" t="s">
        <v>108</v>
      </c>
      <c r="Q76" t="s">
        <v>108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196</v>
      </c>
      <c r="C78" t="s">
        <v>108</v>
      </c>
      <c r="D78" t="s">
        <v>108</v>
      </c>
      <c r="E78" t="s">
        <v>108</v>
      </c>
      <c r="F78" t="s">
        <v>108</v>
      </c>
      <c r="G78" t="s">
        <v>108</v>
      </c>
      <c r="H78" t="s">
        <v>108</v>
      </c>
      <c r="I78" t="s">
        <v>108</v>
      </c>
      <c r="J78" t="s">
        <v>108</v>
      </c>
      <c r="K78" t="s">
        <v>108</v>
      </c>
      <c r="L78" t="s">
        <v>108</v>
      </c>
      <c r="M78">
        <v>0</v>
      </c>
      <c r="N78" t="s">
        <v>108</v>
      </c>
      <c r="O78" t="s">
        <v>108</v>
      </c>
      <c r="P78" t="s">
        <v>108</v>
      </c>
      <c r="Q78" t="s">
        <v>108</v>
      </c>
    </row>
    <row r="79" spans="1:17" x14ac:dyDescent="0.35">
      <c r="A79" s="1" t="s">
        <v>71</v>
      </c>
      <c r="B79" t="s">
        <v>1864</v>
      </c>
      <c r="C79" t="s">
        <v>211</v>
      </c>
      <c r="D79" t="s">
        <v>211</v>
      </c>
      <c r="E79" t="s">
        <v>211</v>
      </c>
      <c r="F79" t="s">
        <v>211</v>
      </c>
      <c r="G79" t="s">
        <v>211</v>
      </c>
      <c r="H79" t="s">
        <v>211</v>
      </c>
      <c r="I79" t="s">
        <v>211</v>
      </c>
      <c r="J79" t="s">
        <v>211</v>
      </c>
      <c r="K79" t="s">
        <v>211</v>
      </c>
      <c r="L79" t="s">
        <v>211</v>
      </c>
      <c r="M79">
        <v>0</v>
      </c>
      <c r="N79" t="s">
        <v>211</v>
      </c>
      <c r="O79" t="s">
        <v>211</v>
      </c>
      <c r="P79" t="s">
        <v>211</v>
      </c>
      <c r="Q79" t="s">
        <v>211</v>
      </c>
    </row>
    <row r="80" spans="1:17" x14ac:dyDescent="0.35">
      <c r="A80" t="s">
        <v>72</v>
      </c>
      <c r="B80" t="s">
        <v>108</v>
      </c>
      <c r="C80" t="s">
        <v>108</v>
      </c>
      <c r="D80" t="s">
        <v>108</v>
      </c>
      <c r="E80" t="s">
        <v>108</v>
      </c>
      <c r="F80" t="s">
        <v>108</v>
      </c>
      <c r="G80" t="s">
        <v>108</v>
      </c>
      <c r="H80" t="s">
        <v>108</v>
      </c>
      <c r="I80" t="s">
        <v>108</v>
      </c>
      <c r="J80" t="s">
        <v>108</v>
      </c>
      <c r="K80" t="s">
        <v>108</v>
      </c>
      <c r="L80" t="s">
        <v>108</v>
      </c>
      <c r="M80">
        <v>0</v>
      </c>
      <c r="N80" t="s">
        <v>108</v>
      </c>
      <c r="O80" t="s">
        <v>108</v>
      </c>
      <c r="P80" t="s">
        <v>108</v>
      </c>
      <c r="Q80" t="s">
        <v>108</v>
      </c>
    </row>
    <row r="81" spans="1:17" x14ac:dyDescent="0.35">
      <c r="A81" t="s">
        <v>73</v>
      </c>
      <c r="B81" t="s">
        <v>1108</v>
      </c>
      <c r="C81" t="s">
        <v>211</v>
      </c>
      <c r="D81" t="s">
        <v>211</v>
      </c>
      <c r="E81" t="s">
        <v>211</v>
      </c>
      <c r="F81" t="s">
        <v>211</v>
      </c>
      <c r="G81" t="s">
        <v>211</v>
      </c>
      <c r="H81" t="s">
        <v>211</v>
      </c>
      <c r="I81" t="s">
        <v>211</v>
      </c>
      <c r="J81" t="s">
        <v>211</v>
      </c>
      <c r="K81" t="s">
        <v>211</v>
      </c>
      <c r="L81" t="s">
        <v>211</v>
      </c>
      <c r="M81">
        <v>0</v>
      </c>
      <c r="N81" t="s">
        <v>211</v>
      </c>
      <c r="O81" t="s">
        <v>211</v>
      </c>
      <c r="P81" t="s">
        <v>211</v>
      </c>
      <c r="Q81" t="s">
        <v>211</v>
      </c>
    </row>
    <row r="82" spans="1:17" x14ac:dyDescent="0.35">
      <c r="A82" s="2" t="s">
        <v>74</v>
      </c>
      <c r="B82" t="s">
        <v>232</v>
      </c>
      <c r="C82" t="s">
        <v>224</v>
      </c>
      <c r="D82" t="s">
        <v>295</v>
      </c>
      <c r="E82" t="s">
        <v>167</v>
      </c>
      <c r="F82" t="s">
        <v>372</v>
      </c>
      <c r="G82" t="s">
        <v>472</v>
      </c>
      <c r="H82" t="s">
        <v>372</v>
      </c>
      <c r="I82" t="s">
        <v>235</v>
      </c>
      <c r="J82" t="s">
        <v>196</v>
      </c>
      <c r="K82" t="s">
        <v>219</v>
      </c>
      <c r="L82" t="s">
        <v>206</v>
      </c>
      <c r="M82">
        <v>0.05</v>
      </c>
      <c r="N82" t="s">
        <v>219</v>
      </c>
      <c r="O82" t="s">
        <v>206</v>
      </c>
      <c r="P82" t="s">
        <v>652</v>
      </c>
      <c r="Q82" t="s">
        <v>199</v>
      </c>
    </row>
    <row r="83" spans="1:17" x14ac:dyDescent="0.35">
      <c r="A83" s="1" t="s">
        <v>75</v>
      </c>
      <c r="B83" t="s">
        <v>1865</v>
      </c>
      <c r="C83" t="s">
        <v>1178</v>
      </c>
      <c r="D83" t="s">
        <v>1126</v>
      </c>
      <c r="E83" t="s">
        <v>2139</v>
      </c>
      <c r="F83" t="s">
        <v>2321</v>
      </c>
      <c r="G83" t="s">
        <v>2471</v>
      </c>
      <c r="H83" t="s">
        <v>2602</v>
      </c>
      <c r="I83" t="s">
        <v>2756</v>
      </c>
      <c r="J83" t="s">
        <v>2889</v>
      </c>
      <c r="K83" t="s">
        <v>3060</v>
      </c>
      <c r="L83" t="s">
        <v>3223</v>
      </c>
      <c r="M83">
        <v>0.87739999999999996</v>
      </c>
      <c r="N83" t="s">
        <v>3502</v>
      </c>
      <c r="O83" t="s">
        <v>3650</v>
      </c>
      <c r="P83" t="s">
        <v>3801</v>
      </c>
      <c r="Q83" t="s">
        <v>3937</v>
      </c>
    </row>
    <row r="84" spans="1:17" x14ac:dyDescent="0.35">
      <c r="A84" t="s">
        <v>76</v>
      </c>
      <c r="B84" t="s">
        <v>1866</v>
      </c>
      <c r="C84" t="s">
        <v>108</v>
      </c>
      <c r="D84" t="s">
        <v>108</v>
      </c>
      <c r="E84" t="s">
        <v>108</v>
      </c>
      <c r="F84" t="s">
        <v>108</v>
      </c>
      <c r="G84" t="s">
        <v>108</v>
      </c>
      <c r="H84" t="s">
        <v>108</v>
      </c>
      <c r="I84" t="s">
        <v>108</v>
      </c>
      <c r="J84" t="s">
        <v>108</v>
      </c>
      <c r="K84" t="s">
        <v>108</v>
      </c>
      <c r="L84" t="s">
        <v>108</v>
      </c>
      <c r="M84">
        <v>0</v>
      </c>
      <c r="N84" t="s">
        <v>108</v>
      </c>
      <c r="O84" t="s">
        <v>108</v>
      </c>
      <c r="P84" t="s">
        <v>108</v>
      </c>
      <c r="Q84" t="s">
        <v>108</v>
      </c>
    </row>
    <row r="85" spans="1:17" x14ac:dyDescent="0.35">
      <c r="A85" s="1" t="s">
        <v>77</v>
      </c>
      <c r="B85" t="s">
        <v>1867</v>
      </c>
      <c r="C85" t="s">
        <v>1179</v>
      </c>
      <c r="D85" t="s">
        <v>1127</v>
      </c>
      <c r="E85" t="s">
        <v>2140</v>
      </c>
      <c r="F85" t="s">
        <v>2322</v>
      </c>
      <c r="G85" t="s">
        <v>2472</v>
      </c>
      <c r="H85" t="s">
        <v>2603</v>
      </c>
      <c r="I85" t="s">
        <v>2757</v>
      </c>
      <c r="J85" t="s">
        <v>2890</v>
      </c>
      <c r="K85" t="s">
        <v>3061</v>
      </c>
      <c r="L85" t="s">
        <v>3224</v>
      </c>
      <c r="M85">
        <v>15808.77</v>
      </c>
      <c r="N85" t="s">
        <v>3503</v>
      </c>
      <c r="O85" t="s">
        <v>3651</v>
      </c>
      <c r="P85" t="s">
        <v>3802</v>
      </c>
      <c r="Q85" t="s">
        <v>3938</v>
      </c>
    </row>
    <row r="86" spans="1:17" x14ac:dyDescent="0.35">
      <c r="A86" t="s">
        <v>78</v>
      </c>
      <c r="B86" t="s">
        <v>1868</v>
      </c>
      <c r="C86" t="s">
        <v>108</v>
      </c>
      <c r="D86" t="s">
        <v>108</v>
      </c>
      <c r="E86" t="s">
        <v>108</v>
      </c>
      <c r="F86" t="s">
        <v>108</v>
      </c>
      <c r="G86" t="s">
        <v>108</v>
      </c>
      <c r="H86" t="s">
        <v>108</v>
      </c>
      <c r="I86" t="s">
        <v>108</v>
      </c>
      <c r="J86" t="s">
        <v>108</v>
      </c>
      <c r="K86" t="s">
        <v>108</v>
      </c>
      <c r="L86" t="s">
        <v>108</v>
      </c>
      <c r="M86">
        <v>0</v>
      </c>
      <c r="N86" t="s">
        <v>108</v>
      </c>
      <c r="O86" t="s">
        <v>108</v>
      </c>
      <c r="P86" t="s">
        <v>108</v>
      </c>
      <c r="Q86" t="s">
        <v>108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</vt:i4>
      </vt:variant>
    </vt:vector>
  </HeadingPairs>
  <TitlesOfParts>
    <vt:vector size="17" baseType="lpstr"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กย</vt:lpstr>
      <vt:lpstr>วิเคราะห์59</vt:lpstr>
      <vt:lpstr>Sheet3</vt:lpstr>
      <vt:lpstr>สรุปวิเคราะห์</vt:lpstr>
      <vt:lpstr>วิเคราะห์59!Print_Titles</vt:lpstr>
      <vt:lpstr>สรุปวิเคราะห์!Print_Titles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siam125</cp:lastModifiedBy>
  <cp:lastPrinted>2016-11-21T04:15:34Z</cp:lastPrinted>
  <dcterms:created xsi:type="dcterms:W3CDTF">2014-11-28T06:09:43Z</dcterms:created>
  <dcterms:modified xsi:type="dcterms:W3CDTF">2016-12-01T02:25:53Z</dcterms:modified>
</cp:coreProperties>
</file>